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teqsagovau-my.sharepoint.com/personal/tom_hewitt-mcmanus_teqsa_gov_au/Documents/Documents/Website/Content to upload/"/>
    </mc:Choice>
  </mc:AlternateContent>
  <xr:revisionPtr revIDLastSave="1" documentId="8_{0743215D-7458-4F52-B464-CE17EFB3A688}" xr6:coauthVersionLast="47" xr6:coauthVersionMax="47" xr10:uidLastSave="{E79DA601-EB4D-49DD-AE24-8EFD5474717A}"/>
  <bookViews>
    <workbookView xWindow="-110" yWindow="-110" windowWidth="19420" windowHeight="10300" firstSheet="1" activeTab="3" xr2:uid="{00000000-000D-0000-FFFF-FFFF00000000}"/>
  </bookViews>
  <sheets>
    <sheet name="Screenshot" sheetId="12" state="hidden" r:id="rId1"/>
    <sheet name="Instructions" sheetId="6" r:id="rId2"/>
    <sheet name="1. Provider Details" sheetId="9" r:id="rId3"/>
    <sheet name="2. Profit &amp; Loss" sheetId="2" r:id="rId4"/>
    <sheet name="3. Balance Sheet" sheetId="4" r:id="rId5"/>
    <sheet name="4. Cash Flow" sheetId="3" r:id="rId6"/>
    <sheet name="5. Capital Expenditure" sheetId="5" r:id="rId7"/>
    <sheet name="6. Staff" sheetId="1" r:id="rId8"/>
    <sheet name="7a. Students &amp; Fees (Semester)" sheetId="7" r:id="rId9"/>
    <sheet name="7b. Students &amp; Fees (Trimester)" sheetId="11" r:id="rId10"/>
    <sheet name="Selections" sheetId="8" state="hidden" r:id="rId11"/>
  </sheets>
  <definedNames>
    <definedName name="_xlnm.Print_Area" localSheetId="9">'7b. Students &amp; Fees (Trimester)'!$A$1:$T$298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6" i="11" l="1"/>
  <c r="H296" i="11"/>
  <c r="G296" i="11"/>
  <c r="F296" i="11"/>
  <c r="E296" i="11"/>
  <c r="I241" i="11"/>
  <c r="H241" i="11"/>
  <c r="G241" i="11"/>
  <c r="F241" i="11"/>
  <c r="E241" i="11"/>
  <c r="I186" i="11"/>
  <c r="H186" i="11"/>
  <c r="G186" i="11"/>
  <c r="F186" i="11"/>
  <c r="E186" i="11"/>
  <c r="I131" i="11"/>
  <c r="H131" i="11"/>
  <c r="G131" i="11"/>
  <c r="F131" i="11"/>
  <c r="E131" i="11"/>
  <c r="I76" i="11"/>
  <c r="H76" i="11"/>
  <c r="G76" i="11"/>
  <c r="F76" i="11"/>
  <c r="E76" i="11"/>
  <c r="I41" i="2"/>
  <c r="D262" i="12" l="1"/>
  <c r="D261" i="12"/>
  <c r="D260" i="12"/>
  <c r="D259" i="12"/>
  <c r="D258" i="12"/>
  <c r="D257" i="12"/>
  <c r="D256" i="12"/>
  <c r="D255" i="12"/>
  <c r="D254" i="12"/>
  <c r="D253" i="12"/>
  <c r="N245" i="12"/>
  <c r="N262" i="12" s="1"/>
  <c r="N263" i="12" s="1"/>
  <c r="M245" i="12"/>
  <c r="M261" i="12" s="1"/>
  <c r="M263" i="12" s="1"/>
  <c r="L245" i="12"/>
  <c r="L260" i="12" s="1"/>
  <c r="L263" i="12" s="1"/>
  <c r="K245" i="12"/>
  <c r="K259" i="12" s="1"/>
  <c r="K263" i="12" s="1"/>
  <c r="J245" i="12"/>
  <c r="J258" i="12" s="1"/>
  <c r="J263" i="12" s="1"/>
  <c r="I245" i="12"/>
  <c r="I257" i="12" s="1"/>
  <c r="I263" i="12" s="1"/>
  <c r="H245" i="12"/>
  <c r="H256" i="12" s="1"/>
  <c r="H263" i="12" s="1"/>
  <c r="G245" i="12"/>
  <c r="G255" i="12" s="1"/>
  <c r="G263" i="12" s="1"/>
  <c r="F245" i="12"/>
  <c r="F254" i="12" s="1"/>
  <c r="F263" i="12" s="1"/>
  <c r="E245" i="12"/>
  <c r="E253" i="12" s="1"/>
  <c r="E263" i="12" s="1"/>
  <c r="N240" i="12"/>
  <c r="N251" i="12" s="1"/>
  <c r="M240" i="12"/>
  <c r="M251" i="12" s="1"/>
  <c r="L240" i="12"/>
  <c r="L251" i="12" s="1"/>
  <c r="K240" i="12"/>
  <c r="K251" i="12" s="1"/>
  <c r="J240" i="12"/>
  <c r="J251" i="12" s="1"/>
  <c r="I240" i="12"/>
  <c r="I251" i="12" s="1"/>
  <c r="H240" i="12"/>
  <c r="H251" i="12" s="1"/>
  <c r="G240" i="12"/>
  <c r="G251" i="12" s="1"/>
  <c r="F240" i="12"/>
  <c r="F251" i="12" s="1"/>
  <c r="E240" i="12"/>
  <c r="E251" i="12" s="1"/>
  <c r="D212" i="12"/>
  <c r="D211" i="12"/>
  <c r="D210" i="12"/>
  <c r="D209" i="12"/>
  <c r="D208" i="12"/>
  <c r="D207" i="12"/>
  <c r="D206" i="12"/>
  <c r="D205" i="12"/>
  <c r="D204" i="12"/>
  <c r="D203" i="12"/>
  <c r="N195" i="12"/>
  <c r="N212" i="12" s="1"/>
  <c r="N213" i="12" s="1"/>
  <c r="M195" i="12"/>
  <c r="M211" i="12" s="1"/>
  <c r="M213" i="12" s="1"/>
  <c r="L195" i="12"/>
  <c r="L210" i="12" s="1"/>
  <c r="L213" i="12" s="1"/>
  <c r="K195" i="12"/>
  <c r="K209" i="12" s="1"/>
  <c r="K213" i="12" s="1"/>
  <c r="J195" i="12"/>
  <c r="J208" i="12" s="1"/>
  <c r="J213" i="12" s="1"/>
  <c r="I195" i="12"/>
  <c r="I207" i="12" s="1"/>
  <c r="I213" i="12" s="1"/>
  <c r="H195" i="12"/>
  <c r="H206" i="12" s="1"/>
  <c r="H213" i="12" s="1"/>
  <c r="G195" i="12"/>
  <c r="G205" i="12" s="1"/>
  <c r="G213" i="12" s="1"/>
  <c r="F221" i="12" s="1"/>
  <c r="F16" i="12" s="1"/>
  <c r="F195" i="12"/>
  <c r="F204" i="12" s="1"/>
  <c r="F213" i="12" s="1"/>
  <c r="E195" i="12"/>
  <c r="E203" i="12" s="1"/>
  <c r="E213" i="12" s="1"/>
  <c r="N190" i="12"/>
  <c r="N201" i="12" s="1"/>
  <c r="M190" i="12"/>
  <c r="M201" i="12" s="1"/>
  <c r="L190" i="12"/>
  <c r="L201" i="12" s="1"/>
  <c r="K190" i="12"/>
  <c r="K201" i="12" s="1"/>
  <c r="J190" i="12"/>
  <c r="J201" i="12" s="1"/>
  <c r="I190" i="12"/>
  <c r="I201" i="12" s="1"/>
  <c r="H190" i="12"/>
  <c r="H201" i="12" s="1"/>
  <c r="G190" i="12"/>
  <c r="G201" i="12" s="1"/>
  <c r="F190" i="12"/>
  <c r="F201" i="12" s="1"/>
  <c r="E190" i="12"/>
  <c r="E201" i="12" s="1"/>
  <c r="D162" i="12"/>
  <c r="D161" i="12"/>
  <c r="D160" i="12"/>
  <c r="D159" i="12"/>
  <c r="D158" i="12"/>
  <c r="D157" i="12"/>
  <c r="D156" i="12"/>
  <c r="D155" i="12"/>
  <c r="D154" i="12"/>
  <c r="D153" i="12"/>
  <c r="N145" i="12"/>
  <c r="N162" i="12" s="1"/>
  <c r="N163" i="12" s="1"/>
  <c r="M145" i="12"/>
  <c r="M161" i="12" s="1"/>
  <c r="M163" i="12" s="1"/>
  <c r="L145" i="12"/>
  <c r="L160" i="12" s="1"/>
  <c r="L163" i="12" s="1"/>
  <c r="K145" i="12"/>
  <c r="K159" i="12" s="1"/>
  <c r="K163" i="12" s="1"/>
  <c r="J145" i="12"/>
  <c r="J158" i="12" s="1"/>
  <c r="J163" i="12" s="1"/>
  <c r="I145" i="12"/>
  <c r="I157" i="12" s="1"/>
  <c r="I163" i="12" s="1"/>
  <c r="H145" i="12"/>
  <c r="H156" i="12" s="1"/>
  <c r="H163" i="12" s="1"/>
  <c r="G145" i="12"/>
  <c r="G155" i="12" s="1"/>
  <c r="G163" i="12" s="1"/>
  <c r="F145" i="12"/>
  <c r="F154" i="12" s="1"/>
  <c r="F163" i="12" s="1"/>
  <c r="E145" i="12"/>
  <c r="E153" i="12" s="1"/>
  <c r="E163" i="12" s="1"/>
  <c r="N140" i="12"/>
  <c r="N151" i="12" s="1"/>
  <c r="M140" i="12"/>
  <c r="M151" i="12" s="1"/>
  <c r="L140" i="12"/>
  <c r="L151" i="12" s="1"/>
  <c r="K140" i="12"/>
  <c r="K151" i="12" s="1"/>
  <c r="J140" i="12"/>
  <c r="J151" i="12" s="1"/>
  <c r="I140" i="12"/>
  <c r="I151" i="12" s="1"/>
  <c r="H140" i="12"/>
  <c r="H151" i="12" s="1"/>
  <c r="G140" i="12"/>
  <c r="G151" i="12" s="1"/>
  <c r="F140" i="12"/>
  <c r="F151" i="12" s="1"/>
  <c r="E140" i="12"/>
  <c r="E151" i="12" s="1"/>
  <c r="D112" i="12"/>
  <c r="D111" i="12"/>
  <c r="D110" i="12"/>
  <c r="D109" i="12"/>
  <c r="D108" i="12"/>
  <c r="D107" i="12"/>
  <c r="D106" i="12"/>
  <c r="D105" i="12"/>
  <c r="D104" i="12"/>
  <c r="D103" i="12"/>
  <c r="N95" i="12"/>
  <c r="N112" i="12" s="1"/>
  <c r="N113" i="12" s="1"/>
  <c r="M95" i="12"/>
  <c r="M111" i="12" s="1"/>
  <c r="M113" i="12" s="1"/>
  <c r="I121" i="12" s="1"/>
  <c r="I14" i="12" s="1"/>
  <c r="L95" i="12"/>
  <c r="L110" i="12" s="1"/>
  <c r="L113" i="12" s="1"/>
  <c r="K95" i="12"/>
  <c r="K109" i="12" s="1"/>
  <c r="K113" i="12" s="1"/>
  <c r="J95" i="12"/>
  <c r="J108" i="12" s="1"/>
  <c r="J113" i="12" s="1"/>
  <c r="I95" i="12"/>
  <c r="I107" i="12" s="1"/>
  <c r="I113" i="12" s="1"/>
  <c r="H95" i="12"/>
  <c r="H106" i="12" s="1"/>
  <c r="H113" i="12" s="1"/>
  <c r="G95" i="12"/>
  <c r="G105" i="12" s="1"/>
  <c r="G113" i="12" s="1"/>
  <c r="F95" i="12"/>
  <c r="F104" i="12" s="1"/>
  <c r="F113" i="12" s="1"/>
  <c r="E95" i="12"/>
  <c r="E103" i="12" s="1"/>
  <c r="E113" i="12" s="1"/>
  <c r="E121" i="12" s="1"/>
  <c r="E14" i="12" s="1"/>
  <c r="N90" i="12"/>
  <c r="N101" i="12" s="1"/>
  <c r="M90" i="12"/>
  <c r="M101" i="12" s="1"/>
  <c r="L90" i="12"/>
  <c r="L101" i="12" s="1"/>
  <c r="K90" i="12"/>
  <c r="K101" i="12" s="1"/>
  <c r="J90" i="12"/>
  <c r="J101" i="12" s="1"/>
  <c r="I90" i="12"/>
  <c r="I101" i="12" s="1"/>
  <c r="H90" i="12"/>
  <c r="H101" i="12" s="1"/>
  <c r="G90" i="12"/>
  <c r="G101" i="12" s="1"/>
  <c r="F90" i="12"/>
  <c r="F101" i="12" s="1"/>
  <c r="E90" i="12"/>
  <c r="E101" i="12" s="1"/>
  <c r="D62" i="12"/>
  <c r="D61" i="12"/>
  <c r="D60" i="12"/>
  <c r="D59" i="12"/>
  <c r="D58" i="12"/>
  <c r="D57" i="12"/>
  <c r="D56" i="12"/>
  <c r="D55" i="12"/>
  <c r="D54" i="12"/>
  <c r="D53" i="12"/>
  <c r="N45" i="12"/>
  <c r="N62" i="12" s="1"/>
  <c r="M45" i="12"/>
  <c r="M61" i="12" s="1"/>
  <c r="N61" i="12" s="1"/>
  <c r="L45" i="12"/>
  <c r="L60" i="12" s="1"/>
  <c r="M60" i="12" s="1"/>
  <c r="N60" i="12" s="1"/>
  <c r="K45" i="12"/>
  <c r="K59" i="12" s="1"/>
  <c r="L59" i="12" s="1"/>
  <c r="M59" i="12" s="1"/>
  <c r="N59" i="12" s="1"/>
  <c r="J45" i="12"/>
  <c r="J58" i="12" s="1"/>
  <c r="K58" i="12" s="1"/>
  <c r="L58" i="12" s="1"/>
  <c r="M58" i="12" s="1"/>
  <c r="N58" i="12" s="1"/>
  <c r="I45" i="12"/>
  <c r="I57" i="12" s="1"/>
  <c r="H45" i="12"/>
  <c r="H56" i="12" s="1"/>
  <c r="I56" i="12" s="1"/>
  <c r="J56" i="12" s="1"/>
  <c r="K56" i="12" s="1"/>
  <c r="L56" i="12" s="1"/>
  <c r="M56" i="12" s="1"/>
  <c r="G45" i="12"/>
  <c r="G55" i="12" s="1"/>
  <c r="G63" i="12" s="1"/>
  <c r="F45" i="12"/>
  <c r="F54" i="12" s="1"/>
  <c r="F63" i="12" s="1"/>
  <c r="E45" i="12"/>
  <c r="E53" i="12" s="1"/>
  <c r="E63" i="12" s="1"/>
  <c r="N40" i="12"/>
  <c r="N51" i="12" s="1"/>
  <c r="M40" i="12"/>
  <c r="M51" i="12" s="1"/>
  <c r="L40" i="12"/>
  <c r="L51" i="12" s="1"/>
  <c r="K40" i="12"/>
  <c r="K51" i="12" s="1"/>
  <c r="J40" i="12"/>
  <c r="J51" i="12" s="1"/>
  <c r="I40" i="12"/>
  <c r="I51" i="12" s="1"/>
  <c r="H40" i="12"/>
  <c r="H51" i="12" s="1"/>
  <c r="G40" i="12"/>
  <c r="G51" i="12" s="1"/>
  <c r="F40" i="12"/>
  <c r="F51" i="12" s="1"/>
  <c r="E40" i="12"/>
  <c r="E51" i="12" s="1"/>
  <c r="D17" i="12"/>
  <c r="D16" i="12"/>
  <c r="D15" i="12"/>
  <c r="D14" i="12"/>
  <c r="D13" i="12"/>
  <c r="D287" i="11"/>
  <c r="D286" i="11"/>
  <c r="D285" i="11"/>
  <c r="D284" i="11"/>
  <c r="D283" i="11"/>
  <c r="D282" i="11"/>
  <c r="D281" i="11"/>
  <c r="D280" i="11"/>
  <c r="D279" i="11"/>
  <c r="D278" i="11"/>
  <c r="D277" i="11"/>
  <c r="D276" i="11"/>
  <c r="D275" i="11"/>
  <c r="D274" i="11"/>
  <c r="D273" i="11"/>
  <c r="S271" i="11"/>
  <c r="R271" i="11"/>
  <c r="Q271" i="11"/>
  <c r="P271" i="11"/>
  <c r="O271" i="11"/>
  <c r="N271" i="11"/>
  <c r="M271" i="11"/>
  <c r="L271" i="11"/>
  <c r="K271" i="11"/>
  <c r="J271" i="11"/>
  <c r="I271" i="11"/>
  <c r="H271" i="11"/>
  <c r="G271" i="11"/>
  <c r="F271" i="11"/>
  <c r="E271" i="11"/>
  <c r="S265" i="11"/>
  <c r="S287" i="11" s="1"/>
  <c r="S288" i="11" s="1"/>
  <c r="R265" i="11"/>
  <c r="R286" i="11" s="1"/>
  <c r="R288" i="11" s="1"/>
  <c r="Q265" i="11"/>
  <c r="Q285" i="11" s="1"/>
  <c r="Q288" i="11" s="1"/>
  <c r="P265" i="11"/>
  <c r="P284" i="11" s="1"/>
  <c r="P288" i="11" s="1"/>
  <c r="O265" i="11"/>
  <c r="O283" i="11" s="1"/>
  <c r="O288" i="11" s="1"/>
  <c r="N265" i="11"/>
  <c r="N282" i="11" s="1"/>
  <c r="N288" i="11" s="1"/>
  <c r="M265" i="11"/>
  <c r="M281" i="11" s="1"/>
  <c r="M288" i="11" s="1"/>
  <c r="L265" i="11"/>
  <c r="L280" i="11" s="1"/>
  <c r="L288" i="11" s="1"/>
  <c r="K265" i="11"/>
  <c r="K279" i="11" s="1"/>
  <c r="K288" i="11" s="1"/>
  <c r="J265" i="11"/>
  <c r="J278" i="11" s="1"/>
  <c r="J288" i="11" s="1"/>
  <c r="I265" i="11"/>
  <c r="I277" i="11" s="1"/>
  <c r="I288" i="11" s="1"/>
  <c r="H265" i="11"/>
  <c r="H276" i="11" s="1"/>
  <c r="H288" i="11" s="1"/>
  <c r="G265" i="11"/>
  <c r="G275" i="11" s="1"/>
  <c r="G288" i="11" s="1"/>
  <c r="F265" i="11"/>
  <c r="F274" i="11" s="1"/>
  <c r="F288" i="11" s="1"/>
  <c r="E265" i="11"/>
  <c r="E273" i="11" s="1"/>
  <c r="E288" i="11" s="1"/>
  <c r="S260" i="11"/>
  <c r="R260" i="11"/>
  <c r="Q260" i="11"/>
  <c r="P260" i="11"/>
  <c r="O260" i="11"/>
  <c r="N260" i="11"/>
  <c r="M260" i="11"/>
  <c r="L260" i="11"/>
  <c r="K260" i="11"/>
  <c r="J260" i="11"/>
  <c r="I260" i="11"/>
  <c r="H260" i="11"/>
  <c r="G260" i="11"/>
  <c r="F260" i="11"/>
  <c r="E260" i="11"/>
  <c r="D232" i="11"/>
  <c r="D231" i="11"/>
  <c r="D230" i="11"/>
  <c r="D229" i="11"/>
  <c r="D228" i="11"/>
  <c r="D227" i="11"/>
  <c r="D226" i="11"/>
  <c r="D225" i="11"/>
  <c r="D224" i="11"/>
  <c r="D223" i="11"/>
  <c r="D222" i="11"/>
  <c r="D221" i="11"/>
  <c r="D220" i="11"/>
  <c r="D219" i="11"/>
  <c r="D218" i="11"/>
  <c r="S216" i="11"/>
  <c r="R216" i="11"/>
  <c r="Q216" i="11"/>
  <c r="P216" i="11"/>
  <c r="O216" i="11"/>
  <c r="N216" i="11"/>
  <c r="M216" i="11"/>
  <c r="L216" i="11"/>
  <c r="K216" i="11"/>
  <c r="J216" i="11"/>
  <c r="I216" i="11"/>
  <c r="H216" i="11"/>
  <c r="G216" i="11"/>
  <c r="F216" i="11"/>
  <c r="E216" i="11"/>
  <c r="S210" i="11"/>
  <c r="S232" i="11" s="1"/>
  <c r="S233" i="11" s="1"/>
  <c r="R210" i="11"/>
  <c r="R231" i="11" s="1"/>
  <c r="R233" i="11" s="1"/>
  <c r="Q210" i="11"/>
  <c r="Q230" i="11" s="1"/>
  <c r="Q233" i="11" s="1"/>
  <c r="P210" i="11"/>
  <c r="P229" i="11" s="1"/>
  <c r="P233" i="11" s="1"/>
  <c r="O210" i="11"/>
  <c r="O228" i="11" s="1"/>
  <c r="O233" i="11" s="1"/>
  <c r="N210" i="11"/>
  <c r="N227" i="11" s="1"/>
  <c r="N233" i="11" s="1"/>
  <c r="M210" i="11"/>
  <c r="M226" i="11" s="1"/>
  <c r="M233" i="11" s="1"/>
  <c r="L210" i="11"/>
  <c r="L225" i="11" s="1"/>
  <c r="L233" i="11" s="1"/>
  <c r="K210" i="11"/>
  <c r="K224" i="11" s="1"/>
  <c r="K233" i="11" s="1"/>
  <c r="J210" i="11"/>
  <c r="J223" i="11" s="1"/>
  <c r="J233" i="11" s="1"/>
  <c r="I210" i="11"/>
  <c r="I222" i="11" s="1"/>
  <c r="I233" i="11" s="1"/>
  <c r="H210" i="11"/>
  <c r="H221" i="11" s="1"/>
  <c r="H233" i="11" s="1"/>
  <c r="G210" i="11"/>
  <c r="G220" i="11" s="1"/>
  <c r="G233" i="11" s="1"/>
  <c r="F210" i="11"/>
  <c r="F219" i="11" s="1"/>
  <c r="F233" i="11" s="1"/>
  <c r="E210" i="11"/>
  <c r="E218" i="11" s="1"/>
  <c r="E233" i="11" s="1"/>
  <c r="S205" i="11"/>
  <c r="R205" i="11"/>
  <c r="Q205" i="11"/>
  <c r="P205" i="11"/>
  <c r="O205" i="11"/>
  <c r="N205" i="11"/>
  <c r="M205" i="11"/>
  <c r="L205" i="11"/>
  <c r="K205" i="11"/>
  <c r="J205" i="11"/>
  <c r="I205" i="11"/>
  <c r="H205" i="11"/>
  <c r="G205" i="11"/>
  <c r="F205" i="11"/>
  <c r="E205" i="11"/>
  <c r="D177" i="11"/>
  <c r="D176" i="11"/>
  <c r="D175" i="11"/>
  <c r="D174" i="11"/>
  <c r="D173" i="11"/>
  <c r="D172" i="11"/>
  <c r="D171" i="11"/>
  <c r="D170" i="11"/>
  <c r="D169" i="11"/>
  <c r="D168" i="11"/>
  <c r="D167" i="11"/>
  <c r="D166" i="11"/>
  <c r="D165" i="11"/>
  <c r="D164" i="11"/>
  <c r="D163" i="11"/>
  <c r="S161" i="11"/>
  <c r="R161" i="11"/>
  <c r="Q161" i="11"/>
  <c r="P161" i="11"/>
  <c r="O161" i="11"/>
  <c r="N161" i="11"/>
  <c r="M161" i="11"/>
  <c r="L161" i="11"/>
  <c r="K161" i="11"/>
  <c r="J161" i="11"/>
  <c r="I161" i="11"/>
  <c r="H161" i="11"/>
  <c r="G161" i="11"/>
  <c r="F161" i="11"/>
  <c r="E161" i="11"/>
  <c r="S155" i="11"/>
  <c r="S177" i="11" s="1"/>
  <c r="S178" i="11" s="1"/>
  <c r="R155" i="11"/>
  <c r="R176" i="11" s="1"/>
  <c r="R178" i="11" s="1"/>
  <c r="Q155" i="11"/>
  <c r="Q175" i="11" s="1"/>
  <c r="Q178" i="11" s="1"/>
  <c r="P155" i="11"/>
  <c r="P174" i="11" s="1"/>
  <c r="P178" i="11" s="1"/>
  <c r="O155" i="11"/>
  <c r="O173" i="11" s="1"/>
  <c r="O178" i="11" s="1"/>
  <c r="N155" i="11"/>
  <c r="N172" i="11" s="1"/>
  <c r="N178" i="11" s="1"/>
  <c r="H15" i="11" s="1"/>
  <c r="M155" i="11"/>
  <c r="M171" i="11" s="1"/>
  <c r="M178" i="11" s="1"/>
  <c r="L155" i="11"/>
  <c r="L170" i="11" s="1"/>
  <c r="L178" i="11" s="1"/>
  <c r="K155" i="11"/>
  <c r="K169" i="11" s="1"/>
  <c r="K178" i="11" s="1"/>
  <c r="J155" i="11"/>
  <c r="J168" i="11" s="1"/>
  <c r="J178" i="11" s="1"/>
  <c r="I155" i="11"/>
  <c r="I167" i="11" s="1"/>
  <c r="I178" i="11" s="1"/>
  <c r="H155" i="11"/>
  <c r="H166" i="11" s="1"/>
  <c r="H178" i="11" s="1"/>
  <c r="G155" i="11"/>
  <c r="G165" i="11" s="1"/>
  <c r="G178" i="11" s="1"/>
  <c r="F155" i="11"/>
  <c r="F164" i="11" s="1"/>
  <c r="F178" i="11" s="1"/>
  <c r="E155" i="11"/>
  <c r="E163" i="11" s="1"/>
  <c r="E178" i="11" s="1"/>
  <c r="S150" i="11"/>
  <c r="R150" i="11"/>
  <c r="Q150" i="11"/>
  <c r="P150" i="11"/>
  <c r="O150" i="11"/>
  <c r="N150" i="11"/>
  <c r="M150" i="11"/>
  <c r="L150" i="11"/>
  <c r="K150" i="11"/>
  <c r="J150" i="11"/>
  <c r="I150" i="11"/>
  <c r="H150" i="11"/>
  <c r="G150" i="11"/>
  <c r="F150" i="11"/>
  <c r="E150" i="11"/>
  <c r="D122" i="11"/>
  <c r="D121" i="11"/>
  <c r="D120" i="11"/>
  <c r="D119" i="11"/>
  <c r="D118" i="11"/>
  <c r="D117" i="11"/>
  <c r="D116" i="11"/>
  <c r="D115" i="11"/>
  <c r="D114" i="11"/>
  <c r="D113" i="11"/>
  <c r="D112" i="11"/>
  <c r="D111" i="11"/>
  <c r="D110" i="11"/>
  <c r="D109" i="11"/>
  <c r="D108" i="11"/>
  <c r="S106" i="11"/>
  <c r="R106" i="11"/>
  <c r="Q106" i="11"/>
  <c r="P106" i="11"/>
  <c r="O106" i="11"/>
  <c r="N106" i="11"/>
  <c r="M106" i="11"/>
  <c r="L106" i="11"/>
  <c r="K106" i="11"/>
  <c r="J106" i="11"/>
  <c r="I106" i="11"/>
  <c r="H106" i="11"/>
  <c r="G106" i="11"/>
  <c r="F106" i="11"/>
  <c r="E106" i="11"/>
  <c r="S100" i="11"/>
  <c r="S122" i="11" s="1"/>
  <c r="S123" i="11" s="1"/>
  <c r="R100" i="11"/>
  <c r="R121" i="11" s="1"/>
  <c r="R123" i="11" s="1"/>
  <c r="Q100" i="11"/>
  <c r="Q120" i="11" s="1"/>
  <c r="Q123" i="11" s="1"/>
  <c r="P100" i="11"/>
  <c r="P119" i="11" s="1"/>
  <c r="P123" i="11" s="1"/>
  <c r="O100" i="11"/>
  <c r="O118" i="11" s="1"/>
  <c r="O123" i="11" s="1"/>
  <c r="N100" i="11"/>
  <c r="N117" i="11" s="1"/>
  <c r="N123" i="11" s="1"/>
  <c r="H14" i="11" s="1"/>
  <c r="M100" i="11"/>
  <c r="M116" i="11" s="1"/>
  <c r="M123" i="11" s="1"/>
  <c r="L100" i="11"/>
  <c r="L115" i="11" s="1"/>
  <c r="L123" i="11" s="1"/>
  <c r="K100" i="11"/>
  <c r="K114" i="11" s="1"/>
  <c r="K123" i="11" s="1"/>
  <c r="J100" i="11"/>
  <c r="J113" i="11" s="1"/>
  <c r="J123" i="11" s="1"/>
  <c r="I100" i="11"/>
  <c r="I112" i="11" s="1"/>
  <c r="I123" i="11" s="1"/>
  <c r="H100" i="11"/>
  <c r="H111" i="11" s="1"/>
  <c r="H123" i="11" s="1"/>
  <c r="G100" i="11"/>
  <c r="G110" i="11" s="1"/>
  <c r="G123" i="11" s="1"/>
  <c r="F100" i="11"/>
  <c r="F109" i="11" s="1"/>
  <c r="F123" i="11" s="1"/>
  <c r="E100" i="11"/>
  <c r="E108" i="11" s="1"/>
  <c r="E123" i="11" s="1"/>
  <c r="S95" i="11"/>
  <c r="R95" i="11"/>
  <c r="Q95" i="11"/>
  <c r="P95" i="11"/>
  <c r="O95" i="11"/>
  <c r="N95" i="11"/>
  <c r="M95" i="11"/>
  <c r="L95" i="11"/>
  <c r="K95" i="11"/>
  <c r="J95" i="11"/>
  <c r="I95" i="11"/>
  <c r="H95" i="11"/>
  <c r="G95" i="11"/>
  <c r="F95" i="11"/>
  <c r="E95" i="11"/>
  <c r="D58" i="11"/>
  <c r="D61" i="11"/>
  <c r="D64" i="11"/>
  <c r="D67" i="11"/>
  <c r="D55" i="11"/>
  <c r="D66" i="11"/>
  <c r="D63" i="11"/>
  <c r="D60" i="11"/>
  <c r="D57" i="11"/>
  <c r="D54" i="11"/>
  <c r="S51" i="11"/>
  <c r="R51" i="11"/>
  <c r="Q51" i="11"/>
  <c r="P51" i="11"/>
  <c r="O51" i="11"/>
  <c r="N51" i="11"/>
  <c r="M51" i="11"/>
  <c r="L51" i="11"/>
  <c r="K51" i="11"/>
  <c r="J51" i="11"/>
  <c r="I51" i="11"/>
  <c r="H51" i="11"/>
  <c r="G51" i="11"/>
  <c r="F51" i="11"/>
  <c r="E51" i="11"/>
  <c r="S40" i="11"/>
  <c r="R40" i="11"/>
  <c r="Q40" i="11"/>
  <c r="P40" i="11"/>
  <c r="O40" i="11"/>
  <c r="N40" i="11"/>
  <c r="M40" i="11"/>
  <c r="L40" i="11"/>
  <c r="K40" i="11"/>
  <c r="J40" i="11"/>
  <c r="I40" i="11"/>
  <c r="H40" i="11"/>
  <c r="G40" i="11"/>
  <c r="F40" i="11"/>
  <c r="E40" i="11"/>
  <c r="P68" i="11"/>
  <c r="S45" i="11"/>
  <c r="R45" i="11"/>
  <c r="R66" i="11" s="1"/>
  <c r="R68" i="11" s="1"/>
  <c r="Q45" i="11"/>
  <c r="Q65" i="11" s="1"/>
  <c r="Q68" i="11" s="1"/>
  <c r="P45" i="11"/>
  <c r="P64" i="11" s="1"/>
  <c r="O45" i="11"/>
  <c r="O63" i="11" s="1"/>
  <c r="O68" i="11" s="1"/>
  <c r="N45" i="11"/>
  <c r="N62" i="11" s="1"/>
  <c r="N68" i="11" s="1"/>
  <c r="S67" i="11"/>
  <c r="S68" i="11" s="1"/>
  <c r="D65" i="11"/>
  <c r="D62" i="11"/>
  <c r="D59" i="11"/>
  <c r="D56" i="11"/>
  <c r="D53" i="11"/>
  <c r="M45" i="11"/>
  <c r="L45" i="11"/>
  <c r="L60" i="11" s="1"/>
  <c r="L68" i="11" s="1"/>
  <c r="K45" i="11"/>
  <c r="K59" i="11" s="1"/>
  <c r="K68" i="11" s="1"/>
  <c r="J45" i="11"/>
  <c r="J58" i="11" s="1"/>
  <c r="J68" i="11" s="1"/>
  <c r="I45" i="11"/>
  <c r="I57" i="11" s="1"/>
  <c r="I68" i="11" s="1"/>
  <c r="H45" i="11"/>
  <c r="H56" i="11" s="1"/>
  <c r="H68" i="11" s="1"/>
  <c r="G45" i="11"/>
  <c r="G55" i="11" s="1"/>
  <c r="G68" i="11" s="1"/>
  <c r="F45" i="11"/>
  <c r="F54" i="11" s="1"/>
  <c r="F68" i="11" s="1"/>
  <c r="E45" i="11"/>
  <c r="E53" i="11" s="1"/>
  <c r="E68" i="11" s="1"/>
  <c r="D17" i="11"/>
  <c r="D16" i="11"/>
  <c r="D15" i="11"/>
  <c r="D14" i="11"/>
  <c r="D13" i="11"/>
  <c r="E71" i="12" l="1"/>
  <c r="E13" i="12" s="1"/>
  <c r="F171" i="12"/>
  <c r="F15" i="12" s="1"/>
  <c r="H171" i="12"/>
  <c r="H15" i="12" s="1"/>
  <c r="E221" i="12"/>
  <c r="E16" i="12" s="1"/>
  <c r="I221" i="12"/>
  <c r="I16" i="12" s="1"/>
  <c r="J57" i="12"/>
  <c r="K57" i="12" s="1"/>
  <c r="L57" i="12" s="1"/>
  <c r="M57" i="12" s="1"/>
  <c r="N57" i="12" s="1"/>
  <c r="N63" i="12" s="1"/>
  <c r="E171" i="12"/>
  <c r="E15" i="12" s="1"/>
  <c r="G171" i="12"/>
  <c r="G15" i="12" s="1"/>
  <c r="I171" i="12"/>
  <c r="I15" i="12" s="1"/>
  <c r="H55" i="12"/>
  <c r="I55" i="12" s="1"/>
  <c r="J55" i="12" s="1"/>
  <c r="K55" i="12" s="1"/>
  <c r="L55" i="12" s="1"/>
  <c r="L63" i="12" s="1"/>
  <c r="E17" i="11"/>
  <c r="E271" i="12"/>
  <c r="E17" i="12" s="1"/>
  <c r="G271" i="12"/>
  <c r="G17" i="12" s="1"/>
  <c r="I271" i="12"/>
  <c r="I17" i="12" s="1"/>
  <c r="H121" i="12"/>
  <c r="H14" i="12" s="1"/>
  <c r="G121" i="12"/>
  <c r="G14" i="12" s="1"/>
  <c r="G221" i="12"/>
  <c r="G16" i="12" s="1"/>
  <c r="H221" i="12"/>
  <c r="H16" i="12" s="1"/>
  <c r="F121" i="12"/>
  <c r="F14" i="12" s="1"/>
  <c r="F271" i="12"/>
  <c r="F17" i="12" s="1"/>
  <c r="H271" i="12"/>
  <c r="H17" i="12" s="1"/>
  <c r="F16" i="11"/>
  <c r="I16" i="11"/>
  <c r="E15" i="11"/>
  <c r="I15" i="11"/>
  <c r="F14" i="11"/>
  <c r="I14" i="11"/>
  <c r="E13" i="11"/>
  <c r="M61" i="11"/>
  <c r="M68" i="11" s="1"/>
  <c r="G13" i="11" s="1"/>
  <c r="I13" i="11"/>
  <c r="G15" i="11"/>
  <c r="H16" i="11"/>
  <c r="G17" i="11"/>
  <c r="I17" i="11"/>
  <c r="E14" i="11"/>
  <c r="G14" i="11"/>
  <c r="F15" i="11"/>
  <c r="F13" i="11"/>
  <c r="H13" i="11"/>
  <c r="E16" i="11"/>
  <c r="G16" i="11"/>
  <c r="F17" i="11"/>
  <c r="H17" i="11"/>
  <c r="I71" i="12" l="1"/>
  <c r="I13" i="12" s="1"/>
  <c r="I18" i="12" s="1"/>
  <c r="M63" i="12"/>
  <c r="K63" i="12"/>
  <c r="H63" i="12"/>
  <c r="F71" i="12" s="1"/>
  <c r="F13" i="12" s="1"/>
  <c r="F18" i="12" s="1"/>
  <c r="I63" i="12"/>
  <c r="J63" i="12"/>
  <c r="E18" i="12"/>
  <c r="H71" i="12"/>
  <c r="H13" i="12" s="1"/>
  <c r="H18" i="12" s="1"/>
  <c r="E18" i="11"/>
  <c r="I18" i="11"/>
  <c r="H18" i="11"/>
  <c r="G18" i="11"/>
  <c r="F18" i="11"/>
  <c r="G71" i="12" l="1"/>
  <c r="G13" i="12" s="1"/>
  <c r="G18" i="12" s="1"/>
  <c r="D17" i="7"/>
  <c r="D16" i="7"/>
  <c r="D15" i="7"/>
  <c r="D14" i="7"/>
  <c r="D262" i="7"/>
  <c r="D261" i="7"/>
  <c r="D260" i="7"/>
  <c r="D259" i="7"/>
  <c r="D258" i="7"/>
  <c r="D257" i="7"/>
  <c r="D256" i="7"/>
  <c r="D255" i="7"/>
  <c r="D254" i="7"/>
  <c r="D253" i="7"/>
  <c r="N245" i="7"/>
  <c r="N262" i="7" s="1"/>
  <c r="N263" i="7" s="1"/>
  <c r="M245" i="7"/>
  <c r="M261" i="7" s="1"/>
  <c r="M263" i="7" s="1"/>
  <c r="L245" i="7"/>
  <c r="L260" i="7" s="1"/>
  <c r="L263" i="7" s="1"/>
  <c r="K245" i="7"/>
  <c r="K259" i="7" s="1"/>
  <c r="K263" i="7" s="1"/>
  <c r="J245" i="7"/>
  <c r="J258" i="7" s="1"/>
  <c r="J263" i="7" s="1"/>
  <c r="I245" i="7"/>
  <c r="I257" i="7" s="1"/>
  <c r="I263" i="7" s="1"/>
  <c r="H245" i="7"/>
  <c r="H256" i="7" s="1"/>
  <c r="H263" i="7" s="1"/>
  <c r="G245" i="7"/>
  <c r="G255" i="7" s="1"/>
  <c r="G263" i="7" s="1"/>
  <c r="F245" i="7"/>
  <c r="F254" i="7" s="1"/>
  <c r="F263" i="7" s="1"/>
  <c r="E245" i="7"/>
  <c r="E253" i="7" s="1"/>
  <c r="E263" i="7" s="1"/>
  <c r="N240" i="7"/>
  <c r="N251" i="7" s="1"/>
  <c r="M240" i="7"/>
  <c r="M251" i="7" s="1"/>
  <c r="L240" i="7"/>
  <c r="L251" i="7" s="1"/>
  <c r="K240" i="7"/>
  <c r="K251" i="7" s="1"/>
  <c r="J240" i="7"/>
  <c r="J251" i="7" s="1"/>
  <c r="I240" i="7"/>
  <c r="I251" i="7" s="1"/>
  <c r="H240" i="7"/>
  <c r="H251" i="7" s="1"/>
  <c r="G240" i="7"/>
  <c r="G251" i="7" s="1"/>
  <c r="F240" i="7"/>
  <c r="F251" i="7" s="1"/>
  <c r="E240" i="7"/>
  <c r="E251" i="7" s="1"/>
  <c r="N212" i="7"/>
  <c r="N213" i="7" s="1"/>
  <c r="D212" i="7"/>
  <c r="D211" i="7"/>
  <c r="D210" i="7"/>
  <c r="K209" i="7"/>
  <c r="K213" i="7" s="1"/>
  <c r="D209" i="7"/>
  <c r="D208" i="7"/>
  <c r="D207" i="7"/>
  <c r="D206" i="7"/>
  <c r="D205" i="7"/>
  <c r="F204" i="7"/>
  <c r="F213" i="7" s="1"/>
  <c r="D204" i="7"/>
  <c r="D203" i="7"/>
  <c r="N195" i="7"/>
  <c r="M195" i="7"/>
  <c r="M211" i="7" s="1"/>
  <c r="M213" i="7" s="1"/>
  <c r="I221" i="7" s="1"/>
  <c r="I16" i="7" s="1"/>
  <c r="L195" i="7"/>
  <c r="L210" i="7" s="1"/>
  <c r="L213" i="7" s="1"/>
  <c r="K195" i="7"/>
  <c r="J195" i="7"/>
  <c r="J208" i="7" s="1"/>
  <c r="J213" i="7" s="1"/>
  <c r="I195" i="7"/>
  <c r="I207" i="7" s="1"/>
  <c r="I213" i="7" s="1"/>
  <c r="H195" i="7"/>
  <c r="H206" i="7" s="1"/>
  <c r="H213" i="7" s="1"/>
  <c r="G195" i="7"/>
  <c r="G205" i="7" s="1"/>
  <c r="G213" i="7" s="1"/>
  <c r="F221" i="7" s="1"/>
  <c r="F16" i="7" s="1"/>
  <c r="F195" i="7"/>
  <c r="E195" i="7"/>
  <c r="E203" i="7" s="1"/>
  <c r="E213" i="7" s="1"/>
  <c r="E221" i="7" s="1"/>
  <c r="E16" i="7" s="1"/>
  <c r="N190" i="7"/>
  <c r="N201" i="7" s="1"/>
  <c r="M190" i="7"/>
  <c r="M201" i="7" s="1"/>
  <c r="L190" i="7"/>
  <c r="L201" i="7" s="1"/>
  <c r="K190" i="7"/>
  <c r="K201" i="7" s="1"/>
  <c r="J190" i="7"/>
  <c r="J201" i="7" s="1"/>
  <c r="I190" i="7"/>
  <c r="I201" i="7" s="1"/>
  <c r="H190" i="7"/>
  <c r="H201" i="7" s="1"/>
  <c r="G190" i="7"/>
  <c r="G201" i="7" s="1"/>
  <c r="F190" i="7"/>
  <c r="F201" i="7" s="1"/>
  <c r="E190" i="7"/>
  <c r="E201" i="7" s="1"/>
  <c r="D162" i="7"/>
  <c r="D161" i="7"/>
  <c r="D160" i="7"/>
  <c r="D159" i="7"/>
  <c r="D158" i="7"/>
  <c r="D157" i="7"/>
  <c r="D156" i="7"/>
  <c r="D155" i="7"/>
  <c r="D154" i="7"/>
  <c r="D153" i="7"/>
  <c r="N145" i="7"/>
  <c r="N162" i="7" s="1"/>
  <c r="N163" i="7" s="1"/>
  <c r="M145" i="7"/>
  <c r="M161" i="7" s="1"/>
  <c r="M163" i="7" s="1"/>
  <c r="L145" i="7"/>
  <c r="L160" i="7" s="1"/>
  <c r="L163" i="7" s="1"/>
  <c r="K145" i="7"/>
  <c r="K159" i="7" s="1"/>
  <c r="K163" i="7" s="1"/>
  <c r="J145" i="7"/>
  <c r="J158" i="7" s="1"/>
  <c r="J163" i="7" s="1"/>
  <c r="I145" i="7"/>
  <c r="I157" i="7" s="1"/>
  <c r="I163" i="7" s="1"/>
  <c r="H145" i="7"/>
  <c r="H156" i="7" s="1"/>
  <c r="H163" i="7" s="1"/>
  <c r="G145" i="7"/>
  <c r="G155" i="7" s="1"/>
  <c r="G163" i="7" s="1"/>
  <c r="F145" i="7"/>
  <c r="F154" i="7" s="1"/>
  <c r="F163" i="7" s="1"/>
  <c r="E145" i="7"/>
  <c r="E153" i="7" s="1"/>
  <c r="E163" i="7" s="1"/>
  <c r="N140" i="7"/>
  <c r="N151" i="7" s="1"/>
  <c r="M140" i="7"/>
  <c r="M151" i="7" s="1"/>
  <c r="L140" i="7"/>
  <c r="L151" i="7" s="1"/>
  <c r="K140" i="7"/>
  <c r="K151" i="7" s="1"/>
  <c r="J140" i="7"/>
  <c r="J151" i="7" s="1"/>
  <c r="I140" i="7"/>
  <c r="I151" i="7" s="1"/>
  <c r="H140" i="7"/>
  <c r="H151" i="7" s="1"/>
  <c r="G140" i="7"/>
  <c r="G151" i="7" s="1"/>
  <c r="F140" i="7"/>
  <c r="F151" i="7" s="1"/>
  <c r="E140" i="7"/>
  <c r="E151" i="7" s="1"/>
  <c r="D112" i="7"/>
  <c r="D111" i="7"/>
  <c r="D110" i="7"/>
  <c r="D109" i="7"/>
  <c r="D108" i="7"/>
  <c r="D107" i="7"/>
  <c r="D106" i="7"/>
  <c r="D105" i="7"/>
  <c r="D104" i="7"/>
  <c r="E103" i="7"/>
  <c r="E113" i="7" s="1"/>
  <c r="E121" i="7" s="1"/>
  <c r="E14" i="7" s="1"/>
  <c r="D103" i="7"/>
  <c r="N95" i="7"/>
  <c r="N112" i="7" s="1"/>
  <c r="N113" i="7" s="1"/>
  <c r="M95" i="7"/>
  <c r="M111" i="7" s="1"/>
  <c r="M113" i="7" s="1"/>
  <c r="L95" i="7"/>
  <c r="L110" i="7" s="1"/>
  <c r="L113" i="7" s="1"/>
  <c r="K95" i="7"/>
  <c r="K109" i="7" s="1"/>
  <c r="K113" i="7" s="1"/>
  <c r="J95" i="7"/>
  <c r="J108" i="7" s="1"/>
  <c r="J113" i="7" s="1"/>
  <c r="I95" i="7"/>
  <c r="I107" i="7" s="1"/>
  <c r="I113" i="7" s="1"/>
  <c r="G121" i="7" s="1"/>
  <c r="G14" i="7" s="1"/>
  <c r="H95" i="7"/>
  <c r="H106" i="7" s="1"/>
  <c r="H113" i="7" s="1"/>
  <c r="G95" i="7"/>
  <c r="G105" i="7" s="1"/>
  <c r="G113" i="7" s="1"/>
  <c r="F95" i="7"/>
  <c r="F104" i="7" s="1"/>
  <c r="F113" i="7" s="1"/>
  <c r="E95" i="7"/>
  <c r="N90" i="7"/>
  <c r="N101" i="7" s="1"/>
  <c r="M90" i="7"/>
  <c r="M101" i="7" s="1"/>
  <c r="L90" i="7"/>
  <c r="L101" i="7" s="1"/>
  <c r="K90" i="7"/>
  <c r="K101" i="7" s="1"/>
  <c r="J90" i="7"/>
  <c r="J101" i="7" s="1"/>
  <c r="I90" i="7"/>
  <c r="I101" i="7" s="1"/>
  <c r="H90" i="7"/>
  <c r="H101" i="7" s="1"/>
  <c r="G90" i="7"/>
  <c r="G101" i="7" s="1"/>
  <c r="F90" i="7"/>
  <c r="F101" i="7" s="1"/>
  <c r="E90" i="7"/>
  <c r="E101" i="7" s="1"/>
  <c r="D13" i="7"/>
  <c r="E171" i="7" l="1"/>
  <c r="E15" i="7" s="1"/>
  <c r="G171" i="7"/>
  <c r="G15" i="7" s="1"/>
  <c r="I171" i="7"/>
  <c r="I15" i="7" s="1"/>
  <c r="E271" i="7"/>
  <c r="E17" i="7" s="1"/>
  <c r="G271" i="7"/>
  <c r="G17" i="7" s="1"/>
  <c r="I271" i="7"/>
  <c r="I17" i="7" s="1"/>
  <c r="F271" i="7"/>
  <c r="F17" i="7" s="1"/>
  <c r="H271" i="7"/>
  <c r="H17" i="7" s="1"/>
  <c r="G221" i="7"/>
  <c r="G16" i="7" s="1"/>
  <c r="H221" i="7"/>
  <c r="H16" i="7" s="1"/>
  <c r="F171" i="7"/>
  <c r="F15" i="7" s="1"/>
  <c r="H171" i="7"/>
  <c r="H15" i="7" s="1"/>
  <c r="I121" i="7"/>
  <c r="I14" i="7" s="1"/>
  <c r="F121" i="7"/>
  <c r="F14" i="7" s="1"/>
  <c r="H121" i="7"/>
  <c r="H14" i="7" s="1"/>
  <c r="I34" i="1" l="1"/>
  <c r="H34" i="1"/>
  <c r="G34" i="1"/>
  <c r="F34" i="1"/>
  <c r="I27" i="1"/>
  <c r="H27" i="1"/>
  <c r="G27" i="1"/>
  <c r="F27" i="1"/>
  <c r="I20" i="1"/>
  <c r="H20" i="1"/>
  <c r="G20" i="1"/>
  <c r="F20" i="1"/>
  <c r="I13" i="1"/>
  <c r="H13" i="1"/>
  <c r="G13" i="1"/>
  <c r="F13" i="1"/>
  <c r="I52" i="3"/>
  <c r="H52" i="3"/>
  <c r="G52" i="3"/>
  <c r="F52" i="3"/>
  <c r="I37" i="3"/>
  <c r="H37" i="3"/>
  <c r="G37" i="3"/>
  <c r="F37" i="3"/>
  <c r="I13" i="3"/>
  <c r="I19" i="3" s="1"/>
  <c r="I54" i="3" s="1"/>
  <c r="H13" i="3"/>
  <c r="H19" i="3" s="1"/>
  <c r="H54" i="3" s="1"/>
  <c r="G13" i="3"/>
  <c r="G19" i="3" s="1"/>
  <c r="G54" i="3" s="1"/>
  <c r="F13" i="3"/>
  <c r="F19" i="3" s="1"/>
  <c r="I65" i="4"/>
  <c r="H65" i="4"/>
  <c r="G65" i="4"/>
  <c r="F65" i="4"/>
  <c r="I53" i="4"/>
  <c r="H53" i="4"/>
  <c r="G53" i="4"/>
  <c r="F53" i="4"/>
  <c r="I44" i="4"/>
  <c r="I55" i="4" s="1"/>
  <c r="H44" i="4"/>
  <c r="H55" i="4" s="1"/>
  <c r="G44" i="4"/>
  <c r="F44" i="4"/>
  <c r="I31" i="4"/>
  <c r="H31" i="4"/>
  <c r="G31" i="4"/>
  <c r="F31" i="4"/>
  <c r="I16" i="4"/>
  <c r="I33" i="4" s="1"/>
  <c r="I57" i="4" s="1"/>
  <c r="I66" i="4" s="1"/>
  <c r="H16" i="4"/>
  <c r="H33" i="4" s="1"/>
  <c r="H57" i="4" s="1"/>
  <c r="H66" i="4" s="1"/>
  <c r="G16" i="4"/>
  <c r="G33" i="4" s="1"/>
  <c r="F16" i="4"/>
  <c r="F33" i="4" s="1"/>
  <c r="F20" i="12" l="1"/>
  <c r="F22" i="12" s="1"/>
  <c r="F20" i="11"/>
  <c r="F22" i="11" s="1"/>
  <c r="G36" i="1"/>
  <c r="G20" i="12"/>
  <c r="G22" i="12" s="1"/>
  <c r="G20" i="11"/>
  <c r="G22" i="11" s="1"/>
  <c r="G20" i="7"/>
  <c r="H36" i="1"/>
  <c r="H20" i="11"/>
  <c r="H22" i="11" s="1"/>
  <c r="H20" i="12"/>
  <c r="H22" i="12" s="1"/>
  <c r="H20" i="7"/>
  <c r="I36" i="1"/>
  <c r="I20" i="11"/>
  <c r="I22" i="11" s="1"/>
  <c r="I20" i="12"/>
  <c r="I22" i="12" s="1"/>
  <c r="I20" i="7"/>
  <c r="F54" i="3"/>
  <c r="F55" i="4"/>
  <c r="F57" i="4" s="1"/>
  <c r="F66" i="4" s="1"/>
  <c r="G55" i="4"/>
  <c r="G57" i="4" s="1"/>
  <c r="G66" i="4" s="1"/>
  <c r="F36" i="1"/>
  <c r="F20" i="7"/>
  <c r="G58" i="3"/>
  <c r="G59" i="3" s="1"/>
  <c r="H58" i="3"/>
  <c r="H59" i="3" s="1"/>
  <c r="F58" i="3"/>
  <c r="F59" i="3" s="1"/>
  <c r="I58" i="3"/>
  <c r="I59" i="3" s="1"/>
  <c r="J52" i="2" l="1"/>
  <c r="J63" i="2" s="1"/>
  <c r="I52" i="2"/>
  <c r="I63" i="2" s="1"/>
  <c r="H52" i="2"/>
  <c r="H63" i="2" s="1"/>
  <c r="G52" i="2"/>
  <c r="G63" i="2" s="1"/>
  <c r="J41" i="2"/>
  <c r="H41" i="2"/>
  <c r="G41" i="2"/>
  <c r="J33" i="2"/>
  <c r="I33" i="2"/>
  <c r="H33" i="2"/>
  <c r="G33" i="2"/>
  <c r="J24" i="2"/>
  <c r="J43" i="2" s="1"/>
  <c r="I24" i="2"/>
  <c r="H24" i="2"/>
  <c r="H43" i="2" s="1"/>
  <c r="H65" i="2" s="1"/>
  <c r="H73" i="2" s="1"/>
  <c r="G24" i="2"/>
  <c r="G43" i="2" s="1"/>
  <c r="G65" i="2" s="1"/>
  <c r="G73" i="2" s="1"/>
  <c r="I43" i="2" l="1"/>
  <c r="I65" i="2" s="1"/>
  <c r="I73" i="2" s="1"/>
  <c r="J65" i="2"/>
  <c r="J73" i="2" s="1"/>
  <c r="E27" i="1"/>
  <c r="E37" i="3" l="1"/>
  <c r="F24" i="2" l="1"/>
  <c r="E65" i="4" l="1"/>
  <c r="D62" i="7" l="1"/>
  <c r="D61" i="7"/>
  <c r="D60" i="7"/>
  <c r="D59" i="7"/>
  <c r="D58" i="7"/>
  <c r="D57" i="7"/>
  <c r="D56" i="7"/>
  <c r="D55" i="7"/>
  <c r="D54" i="7"/>
  <c r="D53" i="7"/>
  <c r="N40" i="7"/>
  <c r="M40" i="7"/>
  <c r="L40" i="7"/>
  <c r="K40" i="7"/>
  <c r="J40" i="7"/>
  <c r="I40" i="7"/>
  <c r="H40" i="7"/>
  <c r="G40" i="7"/>
  <c r="F40" i="7"/>
  <c r="E40" i="7"/>
  <c r="F32" i="5" l="1"/>
  <c r="G32" i="5"/>
  <c r="H32" i="5"/>
  <c r="I32" i="5"/>
  <c r="E32" i="5"/>
  <c r="N45" i="7" l="1"/>
  <c r="N62" i="7" s="1"/>
  <c r="M45" i="7"/>
  <c r="M61" i="7" s="1"/>
  <c r="L45" i="7"/>
  <c r="L60" i="7" s="1"/>
  <c r="K45" i="7"/>
  <c r="K59" i="7" s="1"/>
  <c r="J45" i="7"/>
  <c r="J58" i="7" s="1"/>
  <c r="I45" i="7"/>
  <c r="I57" i="7" s="1"/>
  <c r="H45" i="7"/>
  <c r="H56" i="7" s="1"/>
  <c r="G45" i="7"/>
  <c r="G55" i="7" s="1"/>
  <c r="F45" i="7"/>
  <c r="F54" i="7" s="1"/>
  <c r="E45" i="7"/>
  <c r="E53" i="7" s="1"/>
  <c r="N51" i="7"/>
  <c r="M51" i="7"/>
  <c r="L51" i="7"/>
  <c r="K51" i="7"/>
  <c r="J51" i="7"/>
  <c r="I51" i="7"/>
  <c r="H51" i="7"/>
  <c r="G51" i="7"/>
  <c r="F51" i="7"/>
  <c r="E51" i="7"/>
  <c r="E63" i="7" l="1"/>
  <c r="F63" i="7"/>
  <c r="K63" i="7"/>
  <c r="L63" i="7"/>
  <c r="N63" i="7"/>
  <c r="M63" i="7"/>
  <c r="E71" i="7" l="1"/>
  <c r="E13" i="7" s="1"/>
  <c r="E18" i="7" s="1"/>
  <c r="G63" i="7"/>
  <c r="I71" i="7"/>
  <c r="I13" i="7" s="1"/>
  <c r="H71" i="7"/>
  <c r="H13" i="7" l="1"/>
  <c r="H18" i="7" s="1"/>
  <c r="H22" i="7" s="1"/>
  <c r="I18" i="7"/>
  <c r="I22" i="7" s="1"/>
  <c r="H63" i="7"/>
  <c r="F71" i="7" s="1"/>
  <c r="F13" i="7" l="1"/>
  <c r="F18" i="7" s="1"/>
  <c r="F22" i="7" s="1"/>
  <c r="I63" i="7"/>
  <c r="J63" i="7"/>
  <c r="G71" i="7" l="1"/>
  <c r="G13" i="7" l="1"/>
  <c r="G18" i="7" s="1"/>
  <c r="G22" i="7" s="1"/>
  <c r="E52" i="3"/>
  <c r="E13" i="3"/>
  <c r="E19" i="3" s="1"/>
  <c r="F52" i="2"/>
  <c r="F63" i="2" s="1"/>
  <c r="F41" i="2"/>
  <c r="F33" i="2"/>
  <c r="E54" i="3" l="1"/>
  <c r="F43" i="2"/>
  <c r="F65" i="2" s="1"/>
  <c r="F73" i="2" s="1"/>
  <c r="E58" i="3" l="1"/>
  <c r="E59" i="3" s="1"/>
  <c r="E53" i="4"/>
  <c r="E44" i="4"/>
  <c r="E31" i="4"/>
  <c r="E16" i="4"/>
  <c r="E34" i="1"/>
  <c r="E20" i="1"/>
  <c r="E13" i="1"/>
  <c r="E20" i="11" l="1"/>
  <c r="E22" i="11" s="1"/>
  <c r="E20" i="12"/>
  <c r="E22" i="12" s="1"/>
  <c r="E20" i="7"/>
  <c r="E22" i="7" s="1"/>
  <c r="E36" i="1"/>
  <c r="E55" i="4"/>
  <c r="E33" i="4"/>
  <c r="E57" i="4" l="1"/>
  <c r="G68" i="4" l="1"/>
  <c r="E66" i="4"/>
</calcChain>
</file>

<file path=xl/sharedStrings.xml><?xml version="1.0" encoding="utf-8"?>
<sst xmlns="http://schemas.openxmlformats.org/spreadsheetml/2006/main" count="1282" uniqueCount="295">
  <si>
    <t>7. Student Numbers and Courses (Semester)</t>
  </si>
  <si>
    <t>ⓘ</t>
  </si>
  <si>
    <t>Financial reporting period</t>
  </si>
  <si>
    <t>Calendar year (Jan to Dec)</t>
  </si>
  <si>
    <t>Summary &amp; Student to Staff Ratio</t>
  </si>
  <si>
    <t>Year 1</t>
  </si>
  <si>
    <t>Year 2</t>
  </si>
  <si>
    <t>Year 3</t>
  </si>
  <si>
    <t>Year 4</t>
  </si>
  <si>
    <t>Year 5</t>
  </si>
  <si>
    <t>Higher Education Students (EFTSL)</t>
  </si>
  <si>
    <t>[see 'Course 1' below for student numbers]</t>
  </si>
  <si>
    <t>[see 'Course 2' below for student numbers]</t>
  </si>
  <si>
    <t>[see 'Course 3' below for student numbers]</t>
  </si>
  <si>
    <t>[see 'Course 4' below for student numbers]</t>
  </si>
  <si>
    <t>[see 'Course 5' below for student numbers]</t>
  </si>
  <si>
    <t>Total higher education students (EFTSL)</t>
  </si>
  <si>
    <t>Higher Education Academic Staff (FTE)</t>
  </si>
  <si>
    <t>[see tab '6. Staff' for staff numbers]</t>
  </si>
  <si>
    <t>Student to (Academic) Staff Ratio (SSR)</t>
  </si>
  <si>
    <t>Course 1</t>
  </si>
  <si>
    <t>COURSE DETAILS</t>
  </si>
  <si>
    <t>Course name</t>
  </si>
  <si>
    <t>Course AQF level</t>
  </si>
  <si>
    <t>Course duration  (years)</t>
  </si>
  <si>
    <t>Domestic student total course fee ($)</t>
  </si>
  <si>
    <t>International student total course fee ($)</t>
  </si>
  <si>
    <t>COMMENCING STUDENTS (HEADCOUNT BASIS)</t>
  </si>
  <si>
    <t>Domestic students, FEE-HELP</t>
  </si>
  <si>
    <t>Domestic students, fee paying</t>
  </si>
  <si>
    <t>International students, fee paying (onshore)</t>
  </si>
  <si>
    <t>International students, fee paying (offshore)</t>
  </si>
  <si>
    <t>Total commencing students</t>
  </si>
  <si>
    <t>TOTAL STUDENTS (HEADCOUNT BASIS)</t>
  </si>
  <si>
    <t>Existing students (if applicable)</t>
  </si>
  <si>
    <t>Total students</t>
  </si>
  <si>
    <t>TOTAL STUDENTS (EFTSL BASIS)</t>
  </si>
  <si>
    <t>Equivalent Full-Time Student Load (EFTSL)</t>
  </si>
  <si>
    <t>Total students (EFTSL Basis) - Calculated</t>
  </si>
  <si>
    <t>Total students (EFTSL Basis) - Adjusted</t>
  </si>
  <si>
    <t>Course 2 (If Applicable)</t>
  </si>
  <si>
    <t>Enter all student numbers on a headcount basis</t>
  </si>
  <si>
    <t>Course 3 (If Applicable)</t>
  </si>
  <si>
    <t>Course 4 (If Applicable)</t>
  </si>
  <si>
    <t>Course 5 (If Applicable)</t>
  </si>
  <si>
    <t>TEQSA FINANCIAL FORECAST TEMPLATE</t>
  </si>
  <si>
    <t>Contents</t>
  </si>
  <si>
    <r>
      <t xml:space="preserve">This template comprises eight (8) worksheets. All worksheets must be completed, with the exception of worksheets 7a &amp; 7b where only </t>
    </r>
    <r>
      <rPr>
        <b/>
        <u/>
        <sz val="10"/>
        <color theme="1"/>
        <rFont val="Arial"/>
        <family val="2"/>
      </rPr>
      <t>one</t>
    </r>
    <r>
      <rPr>
        <sz val="10"/>
        <color theme="1"/>
        <rFont val="Arial"/>
        <family val="2"/>
      </rPr>
      <t xml:space="preserve"> should be completed.</t>
    </r>
  </si>
  <si>
    <t>Provider and financial support details, including: delivery locations, bank accounts and funding sources.</t>
  </si>
  <si>
    <t>A financial statement that summarises the revenue and expenses incurred during a financial year.</t>
  </si>
  <si>
    <t>A financial statement that summarises the assets, liabilities and equity of an organisation at the end of its financial year.</t>
  </si>
  <si>
    <t>A financial statement that summarises the cash generated or used during a financial year.</t>
  </si>
  <si>
    <t>Projected capital expenditure (money spent on acquiring or maintaining fixed assets, such as land, buildings and equipment).</t>
  </si>
  <si>
    <t>Projected staff numbers on a full time equivalent basis, specified by function and employment type.</t>
  </si>
  <si>
    <r>
      <t xml:space="preserve">Projected student numbers on a headcount and EFTSL basis, specified by student type and course. 
</t>
    </r>
    <r>
      <rPr>
        <i/>
        <sz val="10"/>
        <color theme="1"/>
        <rFont val="Arial"/>
        <family val="2"/>
      </rPr>
      <t xml:space="preserve">(For providers using a </t>
    </r>
    <r>
      <rPr>
        <i/>
        <u/>
        <sz val="10"/>
        <color theme="1"/>
        <rFont val="Arial"/>
        <family val="2"/>
      </rPr>
      <t xml:space="preserve">semester delivery model </t>
    </r>
    <r>
      <rPr>
        <i/>
        <sz val="10"/>
        <color theme="1"/>
        <rFont val="Arial"/>
        <family val="2"/>
      </rPr>
      <t>- only complete worksheet 7a)</t>
    </r>
  </si>
  <si>
    <r>
      <t xml:space="preserve">Projected student numbers on a headcount and EFTSL basis, specified by student type and course. 
</t>
    </r>
    <r>
      <rPr>
        <i/>
        <sz val="10"/>
        <color theme="1"/>
        <rFont val="Arial"/>
        <family val="2"/>
      </rPr>
      <t xml:space="preserve">(For providers using a </t>
    </r>
    <r>
      <rPr>
        <i/>
        <u/>
        <sz val="10"/>
        <color theme="1"/>
        <rFont val="Arial"/>
        <family val="2"/>
      </rPr>
      <t>trimester delivery model</t>
    </r>
    <r>
      <rPr>
        <i/>
        <sz val="10"/>
        <color theme="1"/>
        <rFont val="Arial"/>
        <family val="2"/>
      </rPr>
      <t xml:space="preserve"> - only complete worksheet 7b)</t>
    </r>
  </si>
  <si>
    <t>Completing the forecast</t>
  </si>
  <si>
    <r>
      <t xml:space="preserve">Information icons (characterised by </t>
    </r>
    <r>
      <rPr>
        <b/>
        <sz val="10"/>
        <color rgb="FF00B0F0"/>
        <rFont val="Arial"/>
        <family val="2"/>
      </rPr>
      <t>ⓘ</t>
    </r>
    <r>
      <rPr>
        <sz val="10"/>
        <rFont val="Arial"/>
        <family val="2"/>
      </rPr>
      <t xml:space="preserve"> ) are available to provide guidance in relation to the information that is required in that field.  In addition, cell input messages are provided (where relevant) to provide guidance in relation to the data type that is required. 
</t>
    </r>
  </si>
  <si>
    <t>All data entry fields have been colour coded and are characterised as follows:</t>
  </si>
  <si>
    <t>Selected examples</t>
  </si>
  <si>
    <t>Student Projections</t>
  </si>
  <si>
    <t>The example provided below considers a 3 year course under a semester delivery model:</t>
  </si>
  <si>
    <t>1.</t>
  </si>
  <si>
    <t>Enter the projected number of commencing students on a headcount basis.</t>
  </si>
  <si>
    <t>In this example, 10 commencing students have been projected in Year 2, semester 1 (5 domestic FEE-HELP students and 5 onshore international students).</t>
  </si>
  <si>
    <t>2.</t>
  </si>
  <si>
    <t xml:space="preserve">For each enrolment cohort, enter the number of returning students for each semester. </t>
  </si>
  <si>
    <t>In this example, all 10 students that commenced in Year 2, semester 1 are projected complete their course in 3 years (6 semesters) with no allowance for attrition.</t>
  </si>
  <si>
    <t>3.</t>
  </si>
  <si>
    <t xml:space="preserve">Enter the Equivalent Full Time Student Load (EFTSL) that students will be undertaking. </t>
  </si>
  <si>
    <t>EFTSL is a representation of the amount of load a student would have when studying. One EFTSL is equivalent to a full study load for one year. If the course is being undertaken on a part-time basis an EFTSL of less than one would be utilised.</t>
  </si>
  <si>
    <t>In this example students are studying on a full time, being a EFTSL of one (1).</t>
  </si>
  <si>
    <t>4.</t>
  </si>
  <si>
    <t>The total number of students on an EFTSL basis is calculated automatically, based on the EFTSL value previously entered.</t>
  </si>
  <si>
    <t>If you disagree with this calculation, you can enter your own student numbers under the 'Total students (EFTSL Basis) - Adjusted' field. If so please explain reasons.</t>
  </si>
  <si>
    <t>If you are using a trimester model, the formula in Tab 7b divides the total headcount for the year by 3. You can use your own adjusted calculations Please explain reasons.</t>
  </si>
  <si>
    <t xml:space="preserve">Note: Assumptions and numbers used above are for illustration purposes only. </t>
  </si>
  <si>
    <t>1. Provider Details</t>
  </si>
  <si>
    <t>PROVIDER &amp; FILE DETAILS</t>
  </si>
  <si>
    <t>Provider name</t>
  </si>
  <si>
    <t>File version</t>
  </si>
  <si>
    <t>File date</t>
  </si>
  <si>
    <t>FINANCIAL REPORT PERIOD</t>
  </si>
  <si>
    <t>Financial year (Jul to Jun)</t>
  </si>
  <si>
    <t>DELIVERY SITE(S)</t>
  </si>
  <si>
    <t>Delivery Location</t>
  </si>
  <si>
    <t>Delivery site 1</t>
  </si>
  <si>
    <t>Delivery site 2</t>
  </si>
  <si>
    <t>&lt;  Enter any additional delivery sites &gt;</t>
  </si>
  <si>
    <t>Delivery site 3</t>
  </si>
  <si>
    <t>Delivery site 4</t>
  </si>
  <si>
    <t>Delivery site 5</t>
  </si>
  <si>
    <t>BANK ACCOUNT DETAILS</t>
  </si>
  <si>
    <t>Account Description</t>
  </si>
  <si>
    <t>Account Balance</t>
  </si>
  <si>
    <t>Date of Balance</t>
  </si>
  <si>
    <t>Evidence Provided</t>
  </si>
  <si>
    <t>Bank account 1</t>
  </si>
  <si>
    <t>Bank account 2</t>
  </si>
  <si>
    <t>&lt;  Enter any additional bank accounts &gt;</t>
  </si>
  <si>
    <t>Bank account 3</t>
  </si>
  <si>
    <t>Bank account 4</t>
  </si>
  <si>
    <t>Bank account 5</t>
  </si>
  <si>
    <t>Bank account 6</t>
  </si>
  <si>
    <t>Bank account 7</t>
  </si>
  <si>
    <t>Bank account 8</t>
  </si>
  <si>
    <t>Bank account 9</t>
  </si>
  <si>
    <t>Bank account 10</t>
  </si>
  <si>
    <t>FUNDING SOURCES</t>
  </si>
  <si>
    <t>Source Description</t>
  </si>
  <si>
    <t>Related Party</t>
  </si>
  <si>
    <r>
      <t xml:space="preserve">Total Funding Available   </t>
    </r>
    <r>
      <rPr>
        <b/>
        <sz val="10"/>
        <color rgb="FF00B0F0"/>
        <rFont val="Arial"/>
        <family val="2"/>
      </rPr>
      <t>ⓘ</t>
    </r>
  </si>
  <si>
    <r>
      <t xml:space="preserve">Funding Received   </t>
    </r>
    <r>
      <rPr>
        <b/>
        <sz val="10"/>
        <color rgb="FF00B0F0"/>
        <rFont val="Arial"/>
        <family val="2"/>
      </rPr>
      <t>ⓘ</t>
    </r>
  </si>
  <si>
    <t>Funding Source 1</t>
  </si>
  <si>
    <t>Funding Source 2</t>
  </si>
  <si>
    <t>&lt;  Enter any additional funding sources &gt;</t>
  </si>
  <si>
    <t>Funding Source 3</t>
  </si>
  <si>
    <t>Funding Source 4</t>
  </si>
  <si>
    <t>Funding Source 5</t>
  </si>
  <si>
    <t>OTHER (IF APPLICABLE)</t>
  </si>
  <si>
    <t>Description</t>
  </si>
  <si>
    <t>Percentage</t>
  </si>
  <si>
    <t>Agent commission rate</t>
  </si>
  <si>
    <t>&lt; Calculation basis i.e. percentage of 1st year fees &gt;</t>
  </si>
  <si>
    <t>&lt; Percentage %&gt;</t>
  </si>
  <si>
    <t>2. Profit and Loss Statement</t>
  </si>
  <si>
    <t>For more information on the data elements, 
please click on the cell containing ⓘ</t>
  </si>
  <si>
    <t>Comments (Where Applicable)</t>
  </si>
  <si>
    <t>$</t>
  </si>
  <si>
    <t>REVENUE</t>
  </si>
  <si>
    <t>Higher Education Revenue</t>
  </si>
  <si>
    <t>Domestic student revenue</t>
  </si>
  <si>
    <t xml:space="preserve">FEE-HELP </t>
  </si>
  <si>
    <t>HECS-HELP</t>
  </si>
  <si>
    <t>Fee-paying domestic postgraduate students</t>
  </si>
  <si>
    <t>Fee-paying domestic undergraduate students</t>
  </si>
  <si>
    <t>Other fees and charges</t>
  </si>
  <si>
    <t>International student revenue</t>
  </si>
  <si>
    <t>Fee-paying international students</t>
  </si>
  <si>
    <t>Other higher education revenue</t>
  </si>
  <si>
    <t>Other higher education related revenue (e.g. third party arrangements)</t>
  </si>
  <si>
    <t>Total Higher Education Revenue</t>
  </si>
  <si>
    <t>Non-Higher Education Revenue (where applicable)</t>
  </si>
  <si>
    <t>VET Student Loans (formerly VET FEE-HELP)</t>
  </si>
  <si>
    <t>VET fee-paying domestic students</t>
  </si>
  <si>
    <t>VET fee-paying international students</t>
  </si>
  <si>
    <t>ELICOS</t>
  </si>
  <si>
    <t>Continuing education and non-award courses</t>
  </si>
  <si>
    <t>Other non-higher education related revenue</t>
  </si>
  <si>
    <t>Total Non-Higher Education Revenue</t>
  </si>
  <si>
    <t>Other Revenue</t>
  </si>
  <si>
    <t xml:space="preserve">Non-education related commercial activities </t>
  </si>
  <si>
    <t>Government grants</t>
  </si>
  <si>
    <t>Research related revenue</t>
  </si>
  <si>
    <t>Donations &amp; bequests</t>
  </si>
  <si>
    <t>Other revenue</t>
  </si>
  <si>
    <t>Total Other Revenue</t>
  </si>
  <si>
    <t>TOTAL REVENUE</t>
  </si>
  <si>
    <t>EXPENSES</t>
  </si>
  <si>
    <t>Employee Benefits</t>
  </si>
  <si>
    <t>Higher education academic employee related expenses</t>
  </si>
  <si>
    <t>Non-higher education academic employee related expenses</t>
  </si>
  <si>
    <t>Research employee related expenses</t>
  </si>
  <si>
    <t>Non-academic employee related expenses</t>
  </si>
  <si>
    <t>Total Employee Benefits Expense</t>
  </si>
  <si>
    <t>Staff professional development</t>
  </si>
  <si>
    <t>Marketing, promotion &amp; student recruitment costs (including commissions)</t>
  </si>
  <si>
    <t>Occupancy costs (including rent and outgoings)</t>
  </si>
  <si>
    <t>Library &amp; learning resources</t>
  </si>
  <si>
    <t>Third party teaching &amp; learning services</t>
  </si>
  <si>
    <t>IT expenditure and software licencing</t>
  </si>
  <si>
    <t>Tuition assurance and other regulatory fees</t>
  </si>
  <si>
    <t>Other expenses</t>
  </si>
  <si>
    <t>TOTAL EXPENSES</t>
  </si>
  <si>
    <t>EBITDA</t>
  </si>
  <si>
    <t>Interest revenue</t>
  </si>
  <si>
    <t>Interest expense and finance costs</t>
  </si>
  <si>
    <t>Income tax expense/(benefit or credit)</t>
  </si>
  <si>
    <t>Depreciation</t>
  </si>
  <si>
    <t>Amortisation</t>
  </si>
  <si>
    <t>TOTAL PROFIT/(LOSS)</t>
  </si>
  <si>
    <t>3. Balance Sheet</t>
  </si>
  <si>
    <t>ASSETS</t>
  </si>
  <si>
    <t>Current Assets</t>
  </si>
  <si>
    <t>Cash and cash equivalents (enter overdraft accounts as a negative)</t>
  </si>
  <si>
    <t>Related party receivables/loans</t>
  </si>
  <si>
    <t>Trade and other receivables</t>
  </si>
  <si>
    <t>Inventories</t>
  </si>
  <si>
    <t>Other</t>
  </si>
  <si>
    <t>Total current assets</t>
  </si>
  <si>
    <t>Non-current Assets</t>
  </si>
  <si>
    <t>Receivables</t>
  </si>
  <si>
    <t>Property (Land &amp; Buildings)</t>
  </si>
  <si>
    <t>less accumulated depreciation (insert negative value)</t>
  </si>
  <si>
    <t>Plant and equipment</t>
  </si>
  <si>
    <t>Leasehold improvements</t>
  </si>
  <si>
    <t>Intangible assets</t>
  </si>
  <si>
    <t>less accumulated amortisation (insert negative value)</t>
  </si>
  <si>
    <t>Investments</t>
  </si>
  <si>
    <t>Total non-current assets</t>
  </si>
  <si>
    <t>TOTAL ASSETS</t>
  </si>
  <si>
    <t>LIABILITIES</t>
  </si>
  <si>
    <t>Current Liabilities</t>
  </si>
  <si>
    <t>Related party payables/loans</t>
  </si>
  <si>
    <t>Trade and other payables</t>
  </si>
  <si>
    <t>Borrowings</t>
  </si>
  <si>
    <t>Provisions</t>
  </si>
  <si>
    <t>Income received in advance</t>
  </si>
  <si>
    <t>Total current liabilities</t>
  </si>
  <si>
    <t>Non-current Liabilities</t>
  </si>
  <si>
    <t>Deferred tax liabilities</t>
  </si>
  <si>
    <t>Total non-current liabilities</t>
  </si>
  <si>
    <t>TOTAL LIABILITIES</t>
  </si>
  <si>
    <t>NET ASSETS/(LIABILITIES)</t>
  </si>
  <si>
    <t>EQUITY</t>
  </si>
  <si>
    <t>Issued / contributed capital</t>
  </si>
  <si>
    <t>Reserves</t>
  </si>
  <si>
    <t>Retained earnings/surplus</t>
  </si>
  <si>
    <t>TOTAL EQUITY</t>
  </si>
  <si>
    <t>4. Cash Flow Statement</t>
  </si>
  <si>
    <t>Enter all cash outflows as negative values</t>
  </si>
  <si>
    <t>CASH FLOWS FROM OPERATING ACTIVITIES</t>
  </si>
  <si>
    <t>Cash Generated from Operating Activities</t>
  </si>
  <si>
    <t>Cash receipts from students/customers</t>
  </si>
  <si>
    <t>Cash paid to suppliers and employees</t>
  </si>
  <si>
    <t>Net Cash Generated from Operating Activities</t>
  </si>
  <si>
    <t>Interest paid</t>
  </si>
  <si>
    <t>Income tax received/(paid)</t>
  </si>
  <si>
    <t>NET CASH INFLOW / (OUTFLOW) FROM OPERATING ACTIVITIES</t>
  </si>
  <si>
    <t>CASH FLOWS FROM INVESTING ACTIVITIES</t>
  </si>
  <si>
    <t>Cash Inflows</t>
  </si>
  <si>
    <t>Interest received</t>
  </si>
  <si>
    <t>Dividends received</t>
  </si>
  <si>
    <t>Proceeds from sale of Property, Plant and Equipment</t>
  </si>
  <si>
    <t>Proceeds from sale of investments</t>
  </si>
  <si>
    <t>Disposal of discontinued operations</t>
  </si>
  <si>
    <t>Cash Outflows</t>
  </si>
  <si>
    <t>Acquisition of subsidiary/equity-accounted investees</t>
  </si>
  <si>
    <t>Acquisition of Property, Plant &amp; Equipment</t>
  </si>
  <si>
    <t>Development expenditure (e.g. Intangible assets)</t>
  </si>
  <si>
    <t>NET CASH INFLOW / (OUTFLOW) FROM INVESTING ACTIVITIES</t>
  </si>
  <si>
    <t>CASH FLOWS FROM FINANCING ACTIVITIES</t>
  </si>
  <si>
    <t>Proceeds from borrowings</t>
  </si>
  <si>
    <t>Proceeds from issue of share capital</t>
  </si>
  <si>
    <t>Dividends paid</t>
  </si>
  <si>
    <t>Repayment of borrowings</t>
  </si>
  <si>
    <t>Loans granted</t>
  </si>
  <si>
    <t>NET CASH INFLOW / (OUTFLOW) FROM FINANCING ACTIVITIES</t>
  </si>
  <si>
    <t>NET INCREASE / (DECREASE) IN CASH AND CASH EQUIVALENTS</t>
  </si>
  <si>
    <t>CASH AND CASH EQUIVALENTS AT BEGINNING OF YEAR</t>
  </si>
  <si>
    <t>CASH AND CASH EQUIVALENTS AT THE END OF THE YEAR</t>
  </si>
  <si>
    <t>5. Capital Expenditure</t>
  </si>
  <si>
    <t>CAPITAL EXPENDITURE</t>
  </si>
  <si>
    <t>Land and buildings</t>
  </si>
  <si>
    <t>Fit out &amp; furniture</t>
  </si>
  <si>
    <t>Library</t>
  </si>
  <si>
    <t>Specialist equipment</t>
  </si>
  <si>
    <t>IT - Hardware</t>
  </si>
  <si>
    <t>IT - Software</t>
  </si>
  <si>
    <t>Course development</t>
  </si>
  <si>
    <t>&lt;  Enter any additional expenditure items &gt;</t>
  </si>
  <si>
    <t>6. Total Staff Numbers (All Courses)</t>
  </si>
  <si>
    <t>For more information on each data element, 
please click on the cell containing ⓘ</t>
  </si>
  <si>
    <t>Enter all staff numbers on a full time equivalent basis (FTE)</t>
  </si>
  <si>
    <t>HIGHER EDUCATION ACADEMIC STAFF</t>
  </si>
  <si>
    <t xml:space="preserve">Permanent - full time </t>
  </si>
  <si>
    <t>Permanent - part time (FTE basis)</t>
  </si>
  <si>
    <t>Contract or causal (FTE basis)</t>
  </si>
  <si>
    <t>Total higher education academic staff</t>
  </si>
  <si>
    <t>NON-HIGHER EDUCATION ACADEMIC STAFF (IF APPLICABLE)</t>
  </si>
  <si>
    <t>Total non-higher education academic staff</t>
  </si>
  <si>
    <t>RESEARCH STAFF (IF APPLICABLE)</t>
  </si>
  <si>
    <t>Total research staff</t>
  </si>
  <si>
    <t>SUPPORT / NON-ACADEMIC STAFF</t>
  </si>
  <si>
    <t>Total support / non-academic staff</t>
  </si>
  <si>
    <t>TOTAL FTE STAFF</t>
  </si>
  <si>
    <t>7a. Student Numbers and Courses (Semester)</t>
  </si>
  <si>
    <t>(Only complete either worksheet 7a or 7b)</t>
  </si>
  <si>
    <t>Summary - Student EFTSL &amp; Student to Staff Ratio</t>
  </si>
  <si>
    <t>Please provide reasons for an adjusted calculation</t>
  </si>
  <si>
    <t>7b. Student Numbers and Courses (Trimester)</t>
  </si>
  <si>
    <t>Note that EFTSL is calculated as the sum of the headcount for each trimester in the year, divided by 3</t>
  </si>
  <si>
    <t>AQF levels</t>
  </si>
  <si>
    <t>Reporting period</t>
  </si>
  <si>
    <t>Yes / No</t>
  </si>
  <si>
    <t>5 - Diploma</t>
  </si>
  <si>
    <t>Yes</t>
  </si>
  <si>
    <t>6 - Associate degree / Advanced diploma</t>
  </si>
  <si>
    <t>No</t>
  </si>
  <si>
    <t>7 - Bachelor degree</t>
  </si>
  <si>
    <t>8 - Grad diploma / Grad cert / Bachelor honours degree</t>
  </si>
  <si>
    <t>9 - Masters degree</t>
  </si>
  <si>
    <t>10 - Doctoral degree</t>
  </si>
  <si>
    <t xml:space="preserve">Version date February 2024 </t>
  </si>
  <si>
    <t xml:space="preserve">Year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</si>
</sst>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0.0\)"/>
    <numFmt numFmtId="166" formatCode="&quot;$&quot;\ #,##0;&quot;$&quot;\ \(#,##0\)"/>
    <numFmt numFmtId="167" formatCode="#,##0.00;\(#,##0.00\)"/>
    <numFmt numFmtId="168" formatCode="_-* #,##0_-;\-* #,##0_-;_-* &quot;-&quot;??_-;_-@_-"/>
    <numFmt numFmtId="169" formatCode="#,##0&quot;:1&quot;"/>
  </numFmts>
  <fonts count="33">
    <font>
      <sz val="11"/>
      <color theme="1"/>
      <name val="Calibri"/>
      <family val="2"/>
      <scheme val="minor"/>
    </font>
    <font>
      <b/>
      <u/>
      <sz val="11"/>
      <color theme="1"/>
      <name val="Arial"/>
      <family val="2"/>
    </font>
    <font>
      <b/>
      <sz val="10"/>
      <color theme="1"/>
      <name val="Arial"/>
      <family val="2"/>
    </font>
    <font>
      <sz val="10"/>
      <color theme="1"/>
      <name val="Arial"/>
      <family val="2"/>
    </font>
    <font>
      <b/>
      <sz val="20"/>
      <color theme="1"/>
      <name val="Arial"/>
      <family val="2"/>
    </font>
    <font>
      <b/>
      <sz val="10"/>
      <color rgb="FF00B0F0"/>
      <name val="Arial Unicode MS"/>
      <family val="2"/>
    </font>
    <font>
      <b/>
      <sz val="10"/>
      <color rgb="FF00A6AA"/>
      <name val="Arial"/>
      <family val="2"/>
    </font>
    <font>
      <b/>
      <sz val="16"/>
      <color theme="1"/>
      <name val="Arial"/>
      <family val="2"/>
    </font>
    <font>
      <b/>
      <sz val="11"/>
      <color rgb="FF00B0F0"/>
      <name val="Arial"/>
      <family val="2"/>
    </font>
    <font>
      <i/>
      <sz val="10"/>
      <color theme="1"/>
      <name val="Arial"/>
      <family val="2"/>
    </font>
    <font>
      <sz val="11"/>
      <color theme="1"/>
      <name val="Arial"/>
      <family val="2"/>
    </font>
    <font>
      <b/>
      <sz val="11"/>
      <color theme="1"/>
      <name val="Arial"/>
      <family val="2"/>
    </font>
    <font>
      <b/>
      <i/>
      <sz val="10"/>
      <color theme="1"/>
      <name val="Arial"/>
      <family val="2"/>
    </font>
    <font>
      <b/>
      <sz val="10"/>
      <color rgb="FF00B0F0"/>
      <name val="Arial"/>
      <family val="2"/>
    </font>
    <font>
      <i/>
      <sz val="11"/>
      <color theme="1"/>
      <name val="Arial"/>
      <family val="2"/>
    </font>
    <font>
      <b/>
      <u/>
      <sz val="10"/>
      <name val="Arial"/>
      <family val="2"/>
    </font>
    <font>
      <sz val="10"/>
      <name val="Arial"/>
      <family val="2"/>
    </font>
    <font>
      <sz val="9"/>
      <color theme="1"/>
      <name val="Arial"/>
      <family val="2"/>
    </font>
    <font>
      <b/>
      <sz val="10"/>
      <color rgb="FF00B0F0"/>
      <name val="Arial Unicode MS"/>
    </font>
    <font>
      <sz val="16"/>
      <color theme="1"/>
      <name val="Arial"/>
      <family val="2"/>
    </font>
    <font>
      <b/>
      <sz val="10"/>
      <color rgb="FF000000"/>
      <name val="Arial"/>
      <family val="2"/>
    </font>
    <font>
      <sz val="10"/>
      <color rgb="FF000000"/>
      <name val="Arial"/>
      <family val="2"/>
    </font>
    <font>
      <sz val="9"/>
      <color theme="0"/>
      <name val="Arial"/>
      <family val="2"/>
    </font>
    <font>
      <sz val="11"/>
      <color rgb="FFFF0000"/>
      <name val="Arial"/>
      <family val="2"/>
    </font>
    <font>
      <sz val="10"/>
      <color rgb="FF00B0F0"/>
      <name val="Arial"/>
      <family val="2"/>
    </font>
    <font>
      <i/>
      <sz val="10"/>
      <color rgb="FF000000"/>
      <name val="Arial"/>
      <family val="2"/>
    </font>
    <font>
      <b/>
      <u/>
      <sz val="10"/>
      <color theme="1"/>
      <name val="Arial"/>
      <family val="2"/>
    </font>
    <font>
      <sz val="18"/>
      <color theme="1"/>
      <name val="Arial"/>
      <family val="2"/>
    </font>
    <font>
      <b/>
      <sz val="14"/>
      <color rgb="FFFF0000"/>
      <name val="Arial"/>
      <family val="2"/>
    </font>
    <font>
      <b/>
      <sz val="10"/>
      <color rgb="FFFF0000"/>
      <name val="Arial"/>
      <family val="2"/>
    </font>
    <font>
      <sz val="11"/>
      <color theme="1"/>
      <name val="Calibri"/>
      <family val="2"/>
      <scheme val="minor"/>
    </font>
    <font>
      <b/>
      <sz val="18"/>
      <color theme="1"/>
      <name val="Arial"/>
      <family val="2"/>
    </font>
    <font>
      <i/>
      <u/>
      <sz val="10"/>
      <color theme="1"/>
      <name val="Arial"/>
      <family val="2"/>
    </font>
  </fonts>
  <fills count="8">
    <fill>
      <patternFill patternType="none"/>
    </fill>
    <fill>
      <patternFill patternType="gray125"/>
    </fill>
    <fill>
      <patternFill patternType="solid">
        <fgColor rgb="FFCCECFF"/>
        <bgColor indexed="64"/>
      </patternFill>
    </fill>
    <fill>
      <patternFill patternType="solid">
        <fgColor theme="0" tint="-0.14999847407452621"/>
        <bgColor indexed="64"/>
      </patternFill>
    </fill>
    <fill>
      <patternFill patternType="solid">
        <fgColor rgb="FFD9D9D9"/>
        <bgColor indexed="64"/>
      </patternFill>
    </fill>
    <fill>
      <patternFill patternType="solid">
        <fgColor theme="1" tint="0.499984740745262"/>
        <bgColor indexed="64"/>
      </patternFill>
    </fill>
    <fill>
      <patternFill patternType="solid">
        <fgColor rgb="FFCCFFCC"/>
        <bgColor indexed="64"/>
      </patternFill>
    </fill>
    <fill>
      <patternFill patternType="solid">
        <fgColor rgb="FFFF9999"/>
        <bgColor indexed="64"/>
      </patternFill>
    </fill>
  </fills>
  <borders count="25">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top style="medium">
        <color theme="0"/>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style="medium">
        <color theme="0"/>
      </right>
      <top style="medium">
        <color theme="0"/>
      </top>
      <bottom/>
      <diagonal/>
    </border>
    <border>
      <left style="medium">
        <color theme="0"/>
      </left>
      <right style="medium">
        <color theme="0"/>
      </right>
      <top/>
      <bottom/>
      <diagonal/>
    </border>
    <border>
      <left style="thick">
        <color rgb="FFFF0000"/>
      </left>
      <right style="thick">
        <color rgb="FFFF0000"/>
      </right>
      <top style="thick">
        <color rgb="FFFF0000"/>
      </top>
      <bottom style="thick">
        <color rgb="FFFF0000"/>
      </bottom>
      <diagonal/>
    </border>
    <border>
      <left style="thick">
        <color rgb="FFFF0000"/>
      </left>
      <right style="thick">
        <color rgb="FFFF0000"/>
      </right>
      <top style="thick">
        <color rgb="FFFF0000"/>
      </top>
      <bottom style="medium">
        <color theme="0"/>
      </bottom>
      <diagonal/>
    </border>
    <border>
      <left style="thick">
        <color rgb="FFFF0000"/>
      </left>
      <right style="thick">
        <color rgb="FFFF0000"/>
      </right>
      <top style="medium">
        <color theme="0"/>
      </top>
      <bottom style="medium">
        <color theme="0"/>
      </bottom>
      <diagonal/>
    </border>
    <border>
      <left style="thick">
        <color rgb="FFFF0000"/>
      </left>
      <right style="thick">
        <color rgb="FFFF0000"/>
      </right>
      <top style="medium">
        <color theme="0"/>
      </top>
      <bottom style="thick">
        <color rgb="FFFF0000"/>
      </bottom>
      <diagonal/>
    </border>
    <border>
      <left style="thick">
        <color rgb="FFFF0000"/>
      </left>
      <right style="medium">
        <color theme="0"/>
      </right>
      <top style="thick">
        <color rgb="FFFF0000"/>
      </top>
      <bottom style="thick">
        <color rgb="FFFF0000"/>
      </bottom>
      <diagonal/>
    </border>
    <border>
      <left style="medium">
        <color theme="0"/>
      </left>
      <right style="medium">
        <color theme="0"/>
      </right>
      <top style="thick">
        <color rgb="FFFF0000"/>
      </top>
      <bottom style="thick">
        <color rgb="FFFF0000"/>
      </bottom>
      <diagonal/>
    </border>
    <border>
      <left style="medium">
        <color theme="0"/>
      </left>
      <right style="thick">
        <color rgb="FFFF0000"/>
      </right>
      <top style="thick">
        <color rgb="FFFF0000"/>
      </top>
      <bottom style="thick">
        <color rgb="FFFF0000"/>
      </bottom>
      <diagonal/>
    </border>
    <border>
      <left style="thick">
        <color rgb="FFFF0000"/>
      </left>
      <right style="medium">
        <color theme="0"/>
      </right>
      <top style="thick">
        <color rgb="FFFF0000"/>
      </top>
      <bottom style="medium">
        <color theme="0"/>
      </bottom>
      <diagonal/>
    </border>
    <border>
      <left style="medium">
        <color theme="0"/>
      </left>
      <right style="medium">
        <color theme="0"/>
      </right>
      <top style="thick">
        <color rgb="FFFF0000"/>
      </top>
      <bottom style="medium">
        <color theme="0"/>
      </bottom>
      <diagonal/>
    </border>
    <border>
      <left style="medium">
        <color theme="0"/>
      </left>
      <right style="thick">
        <color rgb="FFFF0000"/>
      </right>
      <top style="thick">
        <color rgb="FFFF0000"/>
      </top>
      <bottom style="medium">
        <color theme="0"/>
      </bottom>
      <diagonal/>
    </border>
    <border>
      <left style="thick">
        <color rgb="FFFF0000"/>
      </left>
      <right style="medium">
        <color theme="0"/>
      </right>
      <top/>
      <bottom style="thick">
        <color rgb="FFFF0000"/>
      </bottom>
      <diagonal/>
    </border>
    <border>
      <left style="medium">
        <color theme="0"/>
      </left>
      <right style="medium">
        <color theme="0"/>
      </right>
      <top/>
      <bottom style="thick">
        <color rgb="FFFF0000"/>
      </bottom>
      <diagonal/>
    </border>
    <border>
      <left style="medium">
        <color theme="0"/>
      </left>
      <right style="thick">
        <color rgb="FFFF0000"/>
      </right>
      <top/>
      <bottom style="thick">
        <color rgb="FFFF0000"/>
      </bottom>
      <diagonal/>
    </border>
  </borders>
  <cellStyleXfs count="2">
    <xf numFmtId="0" fontId="0" fillId="0" borderId="0"/>
    <xf numFmtId="43" fontId="30" fillId="0" borderId="0" applyFont="0" applyFill="0" applyBorder="0" applyAlignment="0" applyProtection="0"/>
  </cellStyleXfs>
  <cellXfs count="165">
    <xf numFmtId="0" fontId="0" fillId="0" borderId="0" xfId="0"/>
    <xf numFmtId="0" fontId="3" fillId="0" borderId="0" xfId="0" applyFont="1"/>
    <xf numFmtId="0" fontId="2" fillId="0" borderId="0" xfId="0" applyFont="1" applyAlignment="1">
      <alignment horizontal="center" vertical="center"/>
    </xf>
    <xf numFmtId="164" fontId="2" fillId="3" borderId="1" xfId="0" applyNumberFormat="1" applyFont="1" applyFill="1" applyBorder="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1" fillId="0" borderId="0" xfId="0" applyFont="1" applyAlignment="1">
      <alignment vertical="center"/>
    </xf>
    <xf numFmtId="0" fontId="2" fillId="0" borderId="0" xfId="0" applyFont="1"/>
    <xf numFmtId="0" fontId="5" fillId="0" borderId="0" xfId="0" applyFont="1" applyAlignment="1" applyProtection="1">
      <alignment horizontal="center" vertical="center"/>
      <protection locked="0"/>
    </xf>
    <xf numFmtId="20" fontId="3" fillId="0" borderId="0" xfId="0" applyNumberFormat="1" applyFont="1"/>
    <xf numFmtId="0" fontId="6" fillId="0" borderId="0" xfId="0" applyFont="1"/>
    <xf numFmtId="0" fontId="3" fillId="0" borderId="0" xfId="0" applyFont="1" applyAlignment="1">
      <alignment vertical="center" wrapText="1"/>
    </xf>
    <xf numFmtId="0" fontId="8" fillId="0" borderId="0" xfId="0" applyFont="1" applyAlignment="1">
      <alignment horizontal="center" vertical="center" wrapText="1"/>
    </xf>
    <xf numFmtId="0" fontId="9" fillId="0" borderId="0" xfId="0" applyFont="1"/>
    <xf numFmtId="0" fontId="10" fillId="0" borderId="0" xfId="0" applyFont="1"/>
    <xf numFmtId="0" fontId="11" fillId="0" borderId="0" xfId="0" applyFont="1" applyAlignment="1">
      <alignment vertical="center"/>
    </xf>
    <xf numFmtId="0" fontId="11" fillId="0" borderId="0" xfId="0" applyFont="1" applyAlignment="1">
      <alignment horizontal="center" vertical="center" wrapText="1"/>
    </xf>
    <xf numFmtId="0" fontId="12" fillId="0" borderId="0" xfId="0" applyFont="1" applyAlignment="1">
      <alignment vertical="top"/>
    </xf>
    <xf numFmtId="0" fontId="2" fillId="0" borderId="0" xfId="0" applyFont="1" applyAlignment="1">
      <alignment vertical="top" wrapText="1"/>
    </xf>
    <xf numFmtId="0" fontId="2" fillId="0" borderId="0" xfId="0" applyFont="1" applyAlignment="1">
      <alignment vertical="top"/>
    </xf>
    <xf numFmtId="0" fontId="13" fillId="0" borderId="0" xfId="0" applyFont="1" applyAlignment="1" applyProtection="1">
      <alignment horizontal="center" vertical="top"/>
      <protection locked="0"/>
    </xf>
    <xf numFmtId="0" fontId="3" fillId="0" borderId="0" xfId="0" applyFont="1" applyAlignment="1">
      <alignment vertical="top"/>
    </xf>
    <xf numFmtId="0" fontId="11" fillId="0" borderId="0" xfId="0" applyFont="1"/>
    <xf numFmtId="0" fontId="2" fillId="0" borderId="0" xfId="0" applyFont="1" applyAlignment="1">
      <alignment horizontal="left" vertical="top"/>
    </xf>
    <xf numFmtId="0" fontId="3" fillId="0" borderId="0" xfId="0" applyFont="1" applyAlignment="1">
      <alignment vertical="top" wrapText="1"/>
    </xf>
    <xf numFmtId="0" fontId="14" fillId="0" borderId="0" xfId="0" applyFont="1"/>
    <xf numFmtId="0" fontId="9" fillId="0" borderId="0" xfId="0" applyFont="1" applyAlignment="1">
      <alignment vertical="top"/>
    </xf>
    <xf numFmtId="0" fontId="15" fillId="0" borderId="0" xfId="0" applyFont="1" applyAlignment="1">
      <alignment vertical="top"/>
    </xf>
    <xf numFmtId="0" fontId="16" fillId="0" borderId="0" xfId="0" applyFont="1" applyAlignment="1">
      <alignment vertical="top"/>
    </xf>
    <xf numFmtId="0" fontId="3" fillId="0" borderId="0" xfId="0" applyFont="1" applyAlignment="1">
      <alignment horizontal="left" vertical="top"/>
    </xf>
    <xf numFmtId="0" fontId="16" fillId="0" borderId="0" xfId="0" applyFont="1" applyAlignment="1">
      <alignment horizontal="left"/>
    </xf>
    <xf numFmtId="0" fontId="18" fillId="0" borderId="0" xfId="0" applyFont="1" applyAlignment="1" applyProtection="1">
      <alignment horizontal="center" vertical="top"/>
      <protection locked="0"/>
    </xf>
    <xf numFmtId="164" fontId="3" fillId="0" borderId="0" xfId="0" applyNumberFormat="1" applyFont="1" applyAlignment="1">
      <alignment vertical="top" wrapText="1"/>
    </xf>
    <xf numFmtId="164" fontId="16" fillId="0" borderId="0" xfId="0" applyNumberFormat="1" applyFont="1" applyAlignment="1">
      <alignment vertical="top" wrapText="1"/>
    </xf>
    <xf numFmtId="164" fontId="3" fillId="2" borderId="1" xfId="0" applyNumberFormat="1" applyFont="1" applyFill="1" applyBorder="1" applyAlignment="1" applyProtection="1">
      <alignment vertical="top" wrapText="1"/>
      <protection locked="0"/>
    </xf>
    <xf numFmtId="164" fontId="3" fillId="0" borderId="0" xfId="0" applyNumberFormat="1" applyFont="1" applyAlignment="1">
      <alignment vertical="top"/>
    </xf>
    <xf numFmtId="164" fontId="3" fillId="0" borderId="0" xfId="0" applyNumberFormat="1" applyFont="1" applyAlignment="1">
      <alignment horizontal="left" vertical="top"/>
    </xf>
    <xf numFmtId="164" fontId="3" fillId="0" borderId="0" xfId="0" applyNumberFormat="1" applyFont="1" applyAlignment="1">
      <alignment horizontal="right" vertical="top"/>
    </xf>
    <xf numFmtId="164" fontId="3" fillId="0" borderId="1" xfId="0" applyNumberFormat="1" applyFont="1" applyBorder="1" applyAlignment="1">
      <alignment vertical="top"/>
    </xf>
    <xf numFmtId="164" fontId="2" fillId="4" borderId="1" xfId="0" applyNumberFormat="1" applyFont="1" applyFill="1" applyBorder="1" applyAlignment="1">
      <alignment vertical="top"/>
    </xf>
    <xf numFmtId="164" fontId="9" fillId="4" borderId="1" xfId="0" applyNumberFormat="1" applyFont="1" applyFill="1" applyBorder="1" applyAlignment="1">
      <alignment vertical="top"/>
    </xf>
    <xf numFmtId="0" fontId="19" fillId="0" borderId="0" xfId="0" applyFont="1"/>
    <xf numFmtId="0" fontId="7" fillId="0" borderId="0" xfId="0" applyFont="1"/>
    <xf numFmtId="0" fontId="2" fillId="0" borderId="0" xfId="0" applyFont="1" applyAlignment="1">
      <alignment vertical="center"/>
    </xf>
    <xf numFmtId="0" fontId="3" fillId="0" borderId="0" xfId="0" applyFont="1" applyAlignment="1">
      <alignment wrapText="1"/>
    </xf>
    <xf numFmtId="0" fontId="11" fillId="0" borderId="0" xfId="0" applyFont="1" applyAlignment="1">
      <alignment horizontal="center" vertical="center"/>
    </xf>
    <xf numFmtId="0" fontId="20" fillId="0" borderId="0" xfId="0" applyFont="1" applyAlignment="1">
      <alignment vertical="top"/>
    </xf>
    <xf numFmtId="0" fontId="20" fillId="0" borderId="0" xfId="0" applyFont="1" applyAlignment="1">
      <alignment horizontal="right" vertical="top"/>
    </xf>
    <xf numFmtId="0" fontId="21" fillId="0" borderId="0" xfId="0" applyFont="1" applyAlignment="1">
      <alignment vertical="top"/>
    </xf>
    <xf numFmtId="0" fontId="21" fillId="0" borderId="0" xfId="0" applyFont="1" applyAlignment="1">
      <alignment horizontal="left" vertical="top"/>
    </xf>
    <xf numFmtId="0" fontId="22" fillId="0" borderId="0" xfId="0" applyFont="1" applyAlignment="1">
      <alignment vertical="top" wrapText="1"/>
    </xf>
    <xf numFmtId="0" fontId="20" fillId="0" borderId="0" xfId="0" applyFont="1" applyAlignment="1" applyProtection="1">
      <alignment horizontal="right" vertical="top"/>
      <protection locked="0"/>
    </xf>
    <xf numFmtId="0" fontId="20" fillId="0" borderId="0" xfId="0" applyFont="1" applyAlignment="1">
      <alignment horizontal="left" vertical="top"/>
    </xf>
    <xf numFmtId="0" fontId="17" fillId="0" borderId="0" xfId="0" applyFont="1" applyAlignment="1">
      <alignment vertical="top"/>
    </xf>
    <xf numFmtId="0" fontId="23" fillId="0" borderId="0" xfId="0" applyFont="1" applyAlignment="1">
      <alignment vertical="top"/>
    </xf>
    <xf numFmtId="164" fontId="21" fillId="0" borderId="0" xfId="0" applyNumberFormat="1" applyFont="1" applyAlignment="1">
      <alignment horizontal="right" vertical="top" wrapText="1"/>
    </xf>
    <xf numFmtId="164" fontId="3" fillId="0" borderId="1" xfId="0" applyNumberFormat="1" applyFont="1" applyBorder="1" applyAlignment="1">
      <alignment horizontal="right" vertical="top"/>
    </xf>
    <xf numFmtId="164" fontId="21" fillId="0" borderId="0" xfId="0" applyNumberFormat="1" applyFont="1" applyAlignment="1">
      <alignment horizontal="right" vertical="top"/>
    </xf>
    <xf numFmtId="164" fontId="3" fillId="2" borderId="1" xfId="0" applyNumberFormat="1" applyFont="1" applyFill="1" applyBorder="1" applyAlignment="1" applyProtection="1">
      <alignment horizontal="right" vertical="top"/>
      <protection locked="0"/>
    </xf>
    <xf numFmtId="164" fontId="9" fillId="4" borderId="1" xfId="0" applyNumberFormat="1" applyFont="1" applyFill="1" applyBorder="1" applyAlignment="1">
      <alignment horizontal="right" vertical="top"/>
    </xf>
    <xf numFmtId="164" fontId="2" fillId="4" borderId="1" xfId="0" applyNumberFormat="1" applyFont="1" applyFill="1" applyBorder="1" applyAlignment="1">
      <alignment horizontal="right" vertical="top"/>
    </xf>
    <xf numFmtId="164" fontId="2" fillId="4" borderId="1" xfId="0" applyNumberFormat="1" applyFont="1" applyFill="1" applyBorder="1" applyAlignment="1" applyProtection="1">
      <alignment horizontal="right" vertical="top"/>
      <protection locked="0"/>
    </xf>
    <xf numFmtId="165" fontId="3" fillId="2" borderId="1" xfId="0" applyNumberFormat="1" applyFont="1" applyFill="1" applyBorder="1" applyAlignment="1" applyProtection="1">
      <alignment horizontal="right" vertical="top" wrapText="1"/>
      <protection locked="0"/>
    </xf>
    <xf numFmtId="165" fontId="2" fillId="3" borderId="1" xfId="0" applyNumberFormat="1" applyFont="1" applyFill="1" applyBorder="1" applyAlignment="1">
      <alignment horizontal="right" vertical="center"/>
    </xf>
    <xf numFmtId="165" fontId="3" fillId="0" borderId="0" xfId="0" applyNumberFormat="1" applyFont="1" applyAlignment="1">
      <alignment horizontal="right" vertical="center"/>
    </xf>
    <xf numFmtId="165" fontId="3" fillId="0" borderId="0" xfId="0" applyNumberFormat="1" applyFont="1" applyAlignment="1">
      <alignment horizontal="right"/>
    </xf>
    <xf numFmtId="0" fontId="3" fillId="0" borderId="0" xfId="0" applyFont="1" applyAlignment="1">
      <alignment horizontal="center" vertical="center"/>
    </xf>
    <xf numFmtId="0" fontId="18" fillId="0" borderId="0" xfId="0" applyFont="1" applyAlignment="1" applyProtection="1">
      <alignment horizontal="center" vertical="center"/>
      <protection locked="0"/>
    </xf>
    <xf numFmtId="164" fontId="3" fillId="3" borderId="1" xfId="0" applyNumberFormat="1" applyFont="1" applyFill="1" applyBorder="1" applyAlignment="1">
      <alignment horizontal="center" vertical="center"/>
    </xf>
    <xf numFmtId="164" fontId="3" fillId="5" borderId="0" xfId="0" applyNumberFormat="1" applyFont="1" applyFill="1" applyAlignment="1">
      <alignment horizontal="center" vertical="center"/>
    </xf>
    <xf numFmtId="164" fontId="3" fillId="3" borderId="5" xfId="0" applyNumberFormat="1" applyFont="1" applyFill="1" applyBorder="1" applyAlignment="1">
      <alignment horizontal="center" vertical="center"/>
    </xf>
    <xf numFmtId="167" fontId="3" fillId="2" borderId="1" xfId="0" applyNumberFormat="1" applyFont="1" applyFill="1" applyBorder="1" applyAlignment="1">
      <alignment horizontal="center" vertical="center"/>
    </xf>
    <xf numFmtId="164" fontId="3" fillId="0" borderId="0" xfId="0" applyNumberFormat="1" applyFont="1" applyAlignment="1">
      <alignment vertical="center"/>
    </xf>
    <xf numFmtId="0" fontId="3" fillId="2" borderId="1" xfId="0" applyFont="1" applyFill="1" applyBorder="1" applyAlignment="1">
      <alignment horizontal="left"/>
    </xf>
    <xf numFmtId="0" fontId="24" fillId="0" borderId="0" xfId="0" applyFont="1" applyAlignment="1">
      <alignment wrapText="1"/>
    </xf>
    <xf numFmtId="0" fontId="9" fillId="0" borderId="0" xfId="0" applyFont="1" applyAlignment="1">
      <alignment horizontal="right" vertical="top"/>
    </xf>
    <xf numFmtId="0" fontId="3" fillId="2" borderId="2" xfId="0" applyFont="1" applyFill="1" applyBorder="1" applyAlignment="1">
      <alignment vertical="center"/>
    </xf>
    <xf numFmtId="0" fontId="3" fillId="6" borderId="2" xfId="0" applyFont="1" applyFill="1" applyBorder="1" applyAlignment="1">
      <alignment vertical="center"/>
    </xf>
    <xf numFmtId="0" fontId="13" fillId="0" borderId="0" xfId="0" applyFont="1" applyAlignment="1" applyProtection="1">
      <alignment horizontal="center" vertical="center"/>
      <protection locked="0"/>
    </xf>
    <xf numFmtId="0" fontId="25" fillId="0" borderId="0" xfId="0" applyFont="1" applyAlignment="1">
      <alignment horizontal="left" vertical="top" indent="2"/>
    </xf>
    <xf numFmtId="0" fontId="3" fillId="2" borderId="1" xfId="0" quotePrefix="1" applyFont="1" applyFill="1" applyBorder="1" applyAlignment="1">
      <alignment horizontal="left"/>
    </xf>
    <xf numFmtId="0" fontId="26" fillId="0" borderId="0" xfId="0" applyFont="1" applyAlignment="1">
      <alignment vertical="center"/>
    </xf>
    <xf numFmtId="0" fontId="3" fillId="0" borderId="0" xfId="0" applyFont="1" applyAlignment="1">
      <alignment horizontal="center"/>
    </xf>
    <xf numFmtId="165" fontId="9" fillId="4" borderId="1" xfId="0" applyNumberFormat="1" applyFont="1" applyFill="1" applyBorder="1" applyAlignment="1">
      <alignment horizontal="right" vertical="center"/>
    </xf>
    <xf numFmtId="165" fontId="9" fillId="3" borderId="1" xfId="0" applyNumberFormat="1" applyFont="1" applyFill="1" applyBorder="1" applyAlignment="1">
      <alignment horizontal="right" vertical="center"/>
    </xf>
    <xf numFmtId="0" fontId="3" fillId="2" borderId="1" xfId="0" quotePrefix="1" applyFont="1" applyFill="1" applyBorder="1" applyAlignment="1">
      <alignment horizontal="left" vertical="center"/>
    </xf>
    <xf numFmtId="166" fontId="3" fillId="2" borderId="1" xfId="0" applyNumberFormat="1" applyFont="1" applyFill="1" applyBorder="1" applyAlignment="1" applyProtection="1">
      <alignment horizontal="right" vertical="center"/>
      <protection locked="0"/>
    </xf>
    <xf numFmtId="14" fontId="3" fillId="2" borderId="1" xfId="0" quotePrefix="1" applyNumberFormat="1" applyFont="1" applyFill="1" applyBorder="1" applyAlignment="1">
      <alignment horizontal="center" vertical="center"/>
    </xf>
    <xf numFmtId="0" fontId="10" fillId="0" borderId="0" xfId="0" applyFont="1" applyAlignment="1">
      <alignment vertical="center"/>
    </xf>
    <xf numFmtId="0" fontId="10" fillId="0" borderId="0" xfId="0" applyFont="1" applyAlignment="1">
      <alignment vertical="top"/>
    </xf>
    <xf numFmtId="0" fontId="3" fillId="2" borderId="0" xfId="0" applyFont="1" applyFill="1" applyAlignment="1">
      <alignment horizontal="left"/>
    </xf>
    <xf numFmtId="0" fontId="27" fillId="0" borderId="0" xfId="0" applyFont="1"/>
    <xf numFmtId="0" fontId="28" fillId="0" borderId="0" xfId="0" applyFont="1" applyAlignment="1">
      <alignment horizontal="center" vertical="top"/>
    </xf>
    <xf numFmtId="0" fontId="29" fillId="0" borderId="0" xfId="0" applyFont="1" applyAlignment="1">
      <alignment vertical="center"/>
    </xf>
    <xf numFmtId="0" fontId="3" fillId="4" borderId="0" xfId="0" applyFont="1" applyFill="1" applyAlignment="1">
      <alignment vertical="center"/>
    </xf>
    <xf numFmtId="164" fontId="2" fillId="3" borderId="2" xfId="0" applyNumberFormat="1" applyFont="1" applyFill="1" applyBorder="1" applyAlignment="1">
      <alignment horizontal="center" vertical="center"/>
    </xf>
    <xf numFmtId="164" fontId="2" fillId="3" borderId="4" xfId="0" applyNumberFormat="1" applyFont="1" applyFill="1" applyBorder="1" applyAlignment="1">
      <alignment horizontal="center" vertical="center"/>
    </xf>
    <xf numFmtId="164" fontId="3" fillId="3" borderId="6" xfId="0" applyNumberFormat="1" applyFont="1" applyFill="1" applyBorder="1" applyAlignment="1">
      <alignment horizontal="center" vertical="center"/>
    </xf>
    <xf numFmtId="164" fontId="3" fillId="2" borderId="6" xfId="0" applyNumberFormat="1" applyFont="1" applyFill="1" applyBorder="1" applyAlignment="1" applyProtection="1">
      <alignment horizontal="center" vertical="top" wrapText="1"/>
      <protection locked="0"/>
    </xf>
    <xf numFmtId="168" fontId="3" fillId="0" borderId="0" xfId="1" applyNumberFormat="1" applyFont="1" applyAlignment="1">
      <alignment vertical="center"/>
    </xf>
    <xf numFmtId="0" fontId="3" fillId="0" borderId="0" xfId="0" applyFont="1" applyAlignment="1">
      <alignment horizontal="left" vertical="center" wrapText="1"/>
    </xf>
    <xf numFmtId="0" fontId="3" fillId="4" borderId="0" xfId="0" applyFont="1" applyFill="1"/>
    <xf numFmtId="0" fontId="3" fillId="0" borderId="8" xfId="0" applyFont="1" applyBorder="1"/>
    <xf numFmtId="0" fontId="3" fillId="0" borderId="8" xfId="0" applyFont="1" applyBorder="1" applyAlignment="1">
      <alignment horizontal="left" vertical="center" wrapText="1"/>
    </xf>
    <xf numFmtId="0" fontId="3" fillId="0" borderId="9" xfId="0" applyFont="1" applyBorder="1"/>
    <xf numFmtId="0" fontId="3" fillId="0" borderId="9" xfId="0" applyFont="1" applyBorder="1" applyAlignment="1">
      <alignment horizontal="left" vertical="center" wrapText="1"/>
    </xf>
    <xf numFmtId="0" fontId="2" fillId="0" borderId="0" xfId="0" applyFont="1" applyAlignment="1">
      <alignment horizontal="center" vertical="top"/>
    </xf>
    <xf numFmtId="0" fontId="3" fillId="0" borderId="0" xfId="0" applyFont="1" applyAlignment="1">
      <alignment horizontal="left" vertical="top" wrapText="1"/>
    </xf>
    <xf numFmtId="0" fontId="31" fillId="4" borderId="0" xfId="0" applyFont="1" applyFill="1" applyAlignment="1">
      <alignment horizontal="left" vertical="center" indent="1"/>
    </xf>
    <xf numFmtId="0" fontId="2" fillId="0" borderId="0" xfId="0" quotePrefix="1" applyFont="1" applyAlignment="1">
      <alignment horizontal="center" vertical="top"/>
    </xf>
    <xf numFmtId="0" fontId="3" fillId="6" borderId="2" xfId="0" applyFont="1" applyFill="1" applyBorder="1" applyAlignment="1">
      <alignment horizontal="center" vertical="center"/>
    </xf>
    <xf numFmtId="0" fontId="2" fillId="0" borderId="0" xfId="0" applyFont="1" applyAlignment="1">
      <alignment horizontal="center" vertical="top" wrapText="1"/>
    </xf>
    <xf numFmtId="164" fontId="2" fillId="3" borderId="6" xfId="0" applyNumberFormat="1" applyFont="1" applyFill="1" applyBorder="1" applyAlignment="1">
      <alignment horizontal="center" vertical="center"/>
    </xf>
    <xf numFmtId="0" fontId="3" fillId="0" borderId="7" xfId="0" applyFont="1" applyBorder="1" applyAlignment="1">
      <alignment vertical="center"/>
    </xf>
    <xf numFmtId="169" fontId="2" fillId="3" borderId="1" xfId="0" applyNumberFormat="1" applyFont="1" applyFill="1" applyBorder="1" applyAlignment="1">
      <alignment horizontal="center" vertical="center"/>
    </xf>
    <xf numFmtId="165" fontId="2" fillId="3" borderId="6" xfId="0" applyNumberFormat="1" applyFont="1" applyFill="1" applyBorder="1" applyAlignment="1">
      <alignment horizontal="center" vertical="center"/>
    </xf>
    <xf numFmtId="165" fontId="3" fillId="3" borderId="6" xfId="0" applyNumberFormat="1" applyFont="1" applyFill="1" applyBorder="1" applyAlignment="1">
      <alignment horizontal="center" vertical="center"/>
    </xf>
    <xf numFmtId="0" fontId="2" fillId="0" borderId="0" xfId="0" applyFont="1" applyAlignment="1">
      <alignment horizontal="left" vertical="center"/>
    </xf>
    <xf numFmtId="0" fontId="4" fillId="4" borderId="0" xfId="0" applyFont="1" applyFill="1" applyAlignment="1">
      <alignment vertical="center"/>
    </xf>
    <xf numFmtId="0" fontId="3" fillId="4" borderId="0" xfId="0" applyFont="1" applyFill="1" applyAlignment="1">
      <alignment horizontal="center" vertical="center"/>
    </xf>
    <xf numFmtId="0" fontId="9" fillId="0" borderId="0" xfId="0" applyFont="1" applyAlignment="1">
      <alignment vertical="center"/>
    </xf>
    <xf numFmtId="167" fontId="3" fillId="2" borderId="12" xfId="0" applyNumberFormat="1" applyFont="1" applyFill="1" applyBorder="1" applyAlignment="1">
      <alignment horizontal="center" vertical="center"/>
    </xf>
    <xf numFmtId="164" fontId="2" fillId="3" borderId="19" xfId="0" applyNumberFormat="1" applyFont="1" applyFill="1" applyBorder="1" applyAlignment="1">
      <alignment horizontal="center" vertical="center"/>
    </xf>
    <xf numFmtId="164" fontId="2" fillId="3" borderId="20" xfId="0" applyNumberFormat="1" applyFont="1" applyFill="1" applyBorder="1" applyAlignment="1">
      <alignment horizontal="center" vertical="center"/>
    </xf>
    <xf numFmtId="164" fontId="2" fillId="3" borderId="21" xfId="0" applyNumberFormat="1" applyFont="1" applyFill="1" applyBorder="1" applyAlignment="1">
      <alignment horizontal="center" vertical="center"/>
    </xf>
    <xf numFmtId="164" fontId="3" fillId="2" borderId="22" xfId="0" applyNumberFormat="1" applyFont="1" applyFill="1" applyBorder="1" applyAlignment="1" applyProtection="1">
      <alignment horizontal="center" vertical="top" wrapText="1"/>
      <protection locked="0"/>
    </xf>
    <xf numFmtId="164" fontId="3" fillId="2" borderId="23" xfId="0" applyNumberFormat="1" applyFont="1" applyFill="1" applyBorder="1" applyAlignment="1" applyProtection="1">
      <alignment horizontal="center" vertical="top" wrapText="1"/>
      <protection locked="0"/>
    </xf>
    <xf numFmtId="164" fontId="3" fillId="2" borderId="24" xfId="0" applyNumberFormat="1" applyFont="1" applyFill="1" applyBorder="1" applyAlignment="1" applyProtection="1">
      <alignment horizontal="center" vertical="top" wrapText="1"/>
      <protection locked="0"/>
    </xf>
    <xf numFmtId="164" fontId="3" fillId="7" borderId="2" xfId="0" applyNumberFormat="1" applyFont="1" applyFill="1" applyBorder="1" applyAlignment="1">
      <alignment horizontal="center" vertical="center"/>
    </xf>
    <xf numFmtId="164" fontId="3" fillId="2" borderId="1" xfId="0" applyNumberFormat="1" applyFont="1" applyFill="1" applyBorder="1" applyAlignment="1" applyProtection="1">
      <alignment horizontal="center" vertical="center" wrapText="1"/>
      <protection locked="0"/>
    </xf>
    <xf numFmtId="164" fontId="3" fillId="2" borderId="2" xfId="0" applyNumberFormat="1" applyFont="1" applyFill="1" applyBorder="1" applyAlignment="1" applyProtection="1">
      <alignment horizontal="center" vertical="center" wrapText="1"/>
      <protection locked="0"/>
    </xf>
    <xf numFmtId="164" fontId="3" fillId="2" borderId="13" xfId="0" applyNumberFormat="1" applyFont="1" applyFill="1" applyBorder="1" applyAlignment="1" applyProtection="1">
      <alignment horizontal="center" vertical="center" wrapText="1"/>
      <protection locked="0"/>
    </xf>
    <xf numFmtId="164" fontId="3" fillId="2" borderId="4" xfId="0" applyNumberFormat="1" applyFont="1" applyFill="1" applyBorder="1" applyAlignment="1" applyProtection="1">
      <alignment horizontal="center" vertical="center" wrapText="1"/>
      <protection locked="0"/>
    </xf>
    <xf numFmtId="164" fontId="3" fillId="2" borderId="14" xfId="0" applyNumberFormat="1" applyFont="1" applyFill="1" applyBorder="1" applyAlignment="1" applyProtection="1">
      <alignment horizontal="center" vertical="center" wrapText="1"/>
      <protection locked="0"/>
    </xf>
    <xf numFmtId="164" fontId="3" fillId="2" borderId="15" xfId="0" applyNumberFormat="1" applyFont="1" applyFill="1" applyBorder="1" applyAlignment="1" applyProtection="1">
      <alignment horizontal="center" vertical="center" wrapText="1"/>
      <protection locked="0"/>
    </xf>
    <xf numFmtId="164" fontId="3" fillId="2" borderId="5" xfId="0" applyNumberFormat="1" applyFont="1" applyFill="1" applyBorder="1" applyAlignment="1" applyProtection="1">
      <alignment horizontal="center" vertical="center" wrapText="1"/>
      <protection locked="0"/>
    </xf>
    <xf numFmtId="164" fontId="3" fillId="2" borderId="16" xfId="0" applyNumberFormat="1" applyFont="1" applyFill="1" applyBorder="1" applyAlignment="1" applyProtection="1">
      <alignment horizontal="center" vertical="center" wrapText="1"/>
      <protection locked="0"/>
    </xf>
    <xf numFmtId="164" fontId="3" fillId="2" borderId="17" xfId="0" applyNumberFormat="1" applyFont="1" applyFill="1" applyBorder="1" applyAlignment="1" applyProtection="1">
      <alignment horizontal="center" vertical="center" wrapText="1"/>
      <protection locked="0"/>
    </xf>
    <xf numFmtId="164" fontId="3" fillId="2" borderId="18" xfId="0" applyNumberFormat="1" applyFont="1" applyFill="1" applyBorder="1" applyAlignment="1" applyProtection="1">
      <alignment horizontal="center" vertical="center" wrapText="1"/>
      <protection locked="0"/>
    </xf>
    <xf numFmtId="164" fontId="3" fillId="2" borderId="10" xfId="0" applyNumberFormat="1" applyFont="1" applyFill="1" applyBorder="1" applyAlignment="1" applyProtection="1">
      <alignment horizontal="center" vertical="center" wrapText="1"/>
      <protection locked="0"/>
    </xf>
    <xf numFmtId="164" fontId="3" fillId="2" borderId="11" xfId="0" applyNumberFormat="1" applyFont="1" applyFill="1" applyBorder="1" applyAlignment="1" applyProtection="1">
      <alignment horizontal="center" vertical="center" wrapText="1"/>
      <protection locked="0"/>
    </xf>
    <xf numFmtId="164" fontId="3" fillId="2" borderId="6" xfId="0" applyNumberFormat="1" applyFont="1" applyFill="1" applyBorder="1" applyAlignment="1" applyProtection="1">
      <alignment horizontal="center" vertical="center" wrapText="1"/>
      <protection locked="0"/>
    </xf>
    <xf numFmtId="0" fontId="2" fillId="4" borderId="0" xfId="0" applyFont="1" applyFill="1" applyAlignment="1">
      <alignment horizontal="center" vertical="center"/>
    </xf>
    <xf numFmtId="164" fontId="3" fillId="2" borderId="3" xfId="0" applyNumberFormat="1" applyFont="1" applyFill="1" applyBorder="1" applyAlignment="1" applyProtection="1">
      <alignment horizontal="center" vertical="center" wrapText="1"/>
      <protection locked="0"/>
    </xf>
    <xf numFmtId="164" fontId="2" fillId="7" borderId="6" xfId="0" applyNumberFormat="1" applyFont="1" applyFill="1" applyBorder="1" applyAlignment="1">
      <alignment horizontal="center" vertical="center"/>
    </xf>
    <xf numFmtId="0" fontId="3" fillId="7" borderId="0" xfId="0" applyFont="1" applyFill="1" applyAlignment="1">
      <alignment vertical="center"/>
    </xf>
    <xf numFmtId="0" fontId="10" fillId="0" borderId="0" xfId="0" applyFont="1" applyAlignment="1">
      <alignment horizontal="left" vertical="center"/>
    </xf>
    <xf numFmtId="0" fontId="28" fillId="0" borderId="0" xfId="0" applyFont="1" applyAlignment="1">
      <alignment horizontal="left" vertical="top"/>
    </xf>
    <xf numFmtId="0" fontId="29" fillId="0" borderId="0" xfId="0" applyFont="1"/>
    <xf numFmtId="14" fontId="3" fillId="2" borderId="2" xfId="0" applyNumberFormat="1" applyFont="1" applyFill="1" applyBorder="1" applyAlignment="1">
      <alignment vertical="center"/>
    </xf>
    <xf numFmtId="0" fontId="9" fillId="0" borderId="0" xfId="0" applyFont="1" applyAlignment="1">
      <alignment horizontal="right"/>
    </xf>
    <xf numFmtId="0" fontId="2" fillId="0" borderId="0" xfId="0" applyFont="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6" borderId="2" xfId="0" applyFont="1" applyFill="1" applyBorder="1" applyAlignment="1">
      <alignment horizontal="left" vertical="center"/>
    </xf>
    <xf numFmtId="0" fontId="3" fillId="6" borderId="3" xfId="0" applyFont="1" applyFill="1" applyBorder="1" applyAlignment="1">
      <alignment horizontal="left" vertical="center"/>
    </xf>
    <xf numFmtId="0" fontId="3" fillId="6"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166" fontId="3" fillId="2" borderId="2" xfId="0" applyNumberFormat="1" applyFont="1" applyFill="1" applyBorder="1" applyAlignment="1">
      <alignment horizontal="center" vertical="center"/>
    </xf>
    <xf numFmtId="166" fontId="3" fillId="2" borderId="3" xfId="0" applyNumberFormat="1" applyFont="1" applyFill="1" applyBorder="1" applyAlignment="1">
      <alignment horizontal="center" vertical="center"/>
    </xf>
    <xf numFmtId="0" fontId="3" fillId="0" borderId="0" xfId="0" applyFont="1" applyAlignment="1">
      <alignment horizontal="left" vertical="top" wrapText="1"/>
    </xf>
    <xf numFmtId="0" fontId="16" fillId="0" borderId="0" xfId="0" applyFont="1" applyAlignment="1">
      <alignment horizontal="left" vertical="top" wrapText="1"/>
    </xf>
    <xf numFmtId="0" fontId="20" fillId="0" borderId="0" xfId="0" applyFont="1" applyAlignment="1">
      <alignment vertical="top"/>
    </xf>
  </cellXfs>
  <cellStyles count="2">
    <cellStyle name="Comma" xfId="1" builtinId="3"/>
    <cellStyle name="Normal" xfId="0" builtinId="0"/>
  </cellStyles>
  <dxfs count="0"/>
  <tableStyles count="0" defaultTableStyle="TableStyleMedium2" defaultPivotStyle="PivotStyleLight16"/>
  <colors>
    <mruColors>
      <color rgb="FF00B0F0"/>
      <color rgb="FFD9D9D9"/>
      <color rgb="FFFF9999"/>
      <color rgb="FFFFFFFF"/>
      <color rgb="FF0066FF"/>
      <color rgb="FFCCEC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Instructions!A66"/></Relationships>
</file>

<file path=xl/drawings/_rels/drawing10.xml.rels><?xml version="1.0" encoding="UTF-8" standalone="yes"?>
<Relationships xmlns="http://schemas.openxmlformats.org/package/2006/relationships"><Relationship Id="rId1" Type="http://schemas.openxmlformats.org/officeDocument/2006/relationships/hyperlink" Target="#Instructions!A66"/></Relationships>
</file>

<file path=xl/drawings/_rels/drawing2.xml.rels><?xml version="1.0" encoding="UTF-8" standalone="yes"?>
<Relationships xmlns="http://schemas.openxmlformats.org/package/2006/relationships"><Relationship Id="rId8" Type="http://schemas.openxmlformats.org/officeDocument/2006/relationships/hyperlink" Target="#'7b. Students &amp; Fees (Trimester)'!A1"/><Relationship Id="rId3" Type="http://schemas.openxmlformats.org/officeDocument/2006/relationships/hyperlink" Target="#'3. Balance Sheet'!A1"/><Relationship Id="rId7" Type="http://schemas.openxmlformats.org/officeDocument/2006/relationships/hyperlink" Target="#'7a. Students &amp; Fees (Semester)'!A1"/><Relationship Id="rId2" Type="http://schemas.openxmlformats.org/officeDocument/2006/relationships/hyperlink" Target="#'2. Profit &amp; Loss'!A1"/><Relationship Id="rId1" Type="http://schemas.openxmlformats.org/officeDocument/2006/relationships/hyperlink" Target="#'1. Provider Details'!A1"/><Relationship Id="rId6" Type="http://schemas.openxmlformats.org/officeDocument/2006/relationships/hyperlink" Target="#'6. Staff'!A1"/><Relationship Id="rId5" Type="http://schemas.openxmlformats.org/officeDocument/2006/relationships/hyperlink" Target="#'5. Capital Expenditure'!A1"/><Relationship Id="rId10" Type="http://schemas.openxmlformats.org/officeDocument/2006/relationships/image" Target="../media/image2.png"/><Relationship Id="rId4" Type="http://schemas.openxmlformats.org/officeDocument/2006/relationships/hyperlink" Target="#'4. Cash Flow'!A1"/><Relationship Id="rId9"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hyperlink" Target="#Instructions!A66"/></Relationships>
</file>

<file path=xl/drawings/drawing1.xml><?xml version="1.0" encoding="utf-8"?>
<xdr:wsDr xmlns:xdr="http://schemas.openxmlformats.org/drawingml/2006/spreadsheetDrawing" xmlns:a="http://schemas.openxmlformats.org/drawingml/2006/main">
  <xdr:twoCellAnchor editAs="oneCell">
    <xdr:from>
      <xdr:col>8</xdr:col>
      <xdr:colOff>198968</xdr:colOff>
      <xdr:row>4</xdr:row>
      <xdr:rowOff>41277</xdr:rowOff>
    </xdr:from>
    <xdr:to>
      <xdr:col>8</xdr:col>
      <xdr:colOff>418043</xdr:colOff>
      <xdr:row>5</xdr:row>
      <xdr:rowOff>24344</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6342593" y="927102"/>
          <a:ext cx="219075" cy="211667"/>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oneCellAnchor>
    <xdr:from>
      <xdr:col>8</xdr:col>
      <xdr:colOff>427568</xdr:colOff>
      <xdr:row>1</xdr:row>
      <xdr:rowOff>57152</xdr:rowOff>
    </xdr:from>
    <xdr:ext cx="851772" cy="224998"/>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571193" y="238127"/>
          <a:ext cx="851772"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Manual entry</a:t>
          </a:r>
        </a:p>
      </xdr:txBody>
    </xdr:sp>
    <xdr:clientData/>
  </xdr:oneCellAnchor>
  <xdr:oneCellAnchor>
    <xdr:from>
      <xdr:col>8</xdr:col>
      <xdr:colOff>427568</xdr:colOff>
      <xdr:row>2</xdr:row>
      <xdr:rowOff>32281</xdr:rowOff>
    </xdr:from>
    <xdr:ext cx="1961755" cy="224998"/>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571193" y="546631"/>
          <a:ext cx="196175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Complete</a:t>
          </a:r>
          <a:r>
            <a:rPr lang="en-AU" sz="900" baseline="0">
              <a:latin typeface="Arial" panose="020B0604020202020204" pitchFamily="34" charset="0"/>
              <a:cs typeface="Arial" panose="020B0604020202020204" pitchFamily="34" charset="0"/>
            </a:rPr>
            <a:t> using preselected option</a:t>
          </a:r>
          <a:endParaRPr lang="en-AU" sz="900">
            <a:latin typeface="Arial" panose="020B0604020202020204" pitchFamily="34" charset="0"/>
            <a:cs typeface="Arial" panose="020B0604020202020204" pitchFamily="34" charset="0"/>
          </a:endParaRPr>
        </a:p>
      </xdr:txBody>
    </xdr:sp>
    <xdr:clientData/>
  </xdr:oneCellAnchor>
  <xdr:oneCellAnchor>
    <xdr:from>
      <xdr:col>8</xdr:col>
      <xdr:colOff>427568</xdr:colOff>
      <xdr:row>4</xdr:row>
      <xdr:rowOff>31752</xdr:rowOff>
    </xdr:from>
    <xdr:ext cx="1448345" cy="224998"/>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571193" y="917577"/>
          <a:ext cx="144834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Completed automatically</a:t>
          </a:r>
        </a:p>
      </xdr:txBody>
    </xdr:sp>
    <xdr:clientData/>
  </xdr:oneCellAnchor>
  <xdr:oneCellAnchor>
    <xdr:from>
      <xdr:col>11</xdr:col>
      <xdr:colOff>298452</xdr:colOff>
      <xdr:row>1</xdr:row>
      <xdr:rowOff>8511</xdr:rowOff>
    </xdr:from>
    <xdr:ext cx="1930398" cy="1035096"/>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8528052" y="189486"/>
          <a:ext cx="1930398" cy="10350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900" b="1">
              <a:latin typeface="Arial" panose="020B0604020202020204" pitchFamily="34" charset="0"/>
              <a:cs typeface="Arial" panose="020B0604020202020204" pitchFamily="34" charset="0"/>
            </a:rPr>
            <a:t>Semester 1  (S1)</a:t>
          </a:r>
          <a:br>
            <a:rPr lang="en-AU" sz="900">
              <a:latin typeface="Arial" panose="020B0604020202020204" pitchFamily="34" charset="0"/>
              <a:cs typeface="Arial" panose="020B0604020202020204" pitchFamily="34" charset="0"/>
            </a:rPr>
          </a:br>
          <a:r>
            <a:rPr lang="en-AU" sz="900">
              <a:latin typeface="Arial" panose="020B0604020202020204" pitchFamily="34" charset="0"/>
              <a:cs typeface="Arial" panose="020B0604020202020204" pitchFamily="34" charset="0"/>
            </a:rPr>
            <a:t>Undertaken during</a:t>
          </a:r>
          <a:r>
            <a:rPr lang="en-AU" sz="900" baseline="0">
              <a:latin typeface="Arial" panose="020B0604020202020204" pitchFamily="34" charset="0"/>
              <a:cs typeface="Arial" panose="020B0604020202020204" pitchFamily="34" charset="0"/>
            </a:rPr>
            <a:t> the f</a:t>
          </a:r>
          <a:r>
            <a:rPr lang="en-AU" sz="900">
              <a:latin typeface="Arial" panose="020B0604020202020204" pitchFamily="34" charset="0"/>
              <a:cs typeface="Arial" panose="020B0604020202020204" pitchFamily="34" charset="0"/>
            </a:rPr>
            <a:t>irst</a:t>
          </a:r>
          <a:r>
            <a:rPr lang="en-AU" sz="900" baseline="0">
              <a:latin typeface="Arial" panose="020B0604020202020204" pitchFamily="34" charset="0"/>
              <a:cs typeface="Arial" panose="020B0604020202020204" pitchFamily="34" charset="0"/>
            </a:rPr>
            <a:t> half of the calendar year (Jan to Jun)</a:t>
          </a:r>
          <a:br>
            <a:rPr lang="en-AU" sz="900" baseline="0">
              <a:latin typeface="Arial" panose="020B0604020202020204" pitchFamily="34" charset="0"/>
              <a:cs typeface="Arial" panose="020B0604020202020204" pitchFamily="34" charset="0"/>
            </a:rPr>
          </a:br>
          <a:br>
            <a:rPr lang="en-AU" sz="900" baseline="0">
              <a:latin typeface="Arial" panose="020B0604020202020204" pitchFamily="34" charset="0"/>
              <a:cs typeface="Arial" panose="020B0604020202020204" pitchFamily="34" charset="0"/>
            </a:rPr>
          </a:br>
          <a:r>
            <a:rPr lang="en-AU" sz="900" b="1" baseline="0">
              <a:latin typeface="Arial" panose="020B0604020202020204" pitchFamily="34" charset="0"/>
              <a:cs typeface="Arial" panose="020B0604020202020204" pitchFamily="34" charset="0"/>
            </a:rPr>
            <a:t>Semester 2  (S2)</a:t>
          </a:r>
        </a:p>
        <a:p>
          <a:r>
            <a:rPr lang="en-AU" sz="900" baseline="0">
              <a:latin typeface="Arial" panose="020B0604020202020204" pitchFamily="34" charset="0"/>
              <a:cs typeface="Arial" panose="020B0604020202020204" pitchFamily="34" charset="0"/>
            </a:rPr>
            <a:t>Undertaken during the second half of the calendar year (Jul to Dec) </a:t>
          </a:r>
          <a:endParaRPr lang="en-AU" sz="900">
            <a:latin typeface="Arial" panose="020B0604020202020204" pitchFamily="34" charset="0"/>
            <a:cs typeface="Arial" panose="020B0604020202020204" pitchFamily="34" charset="0"/>
          </a:endParaRPr>
        </a:p>
      </xdr:txBody>
    </xdr:sp>
    <xdr:clientData/>
  </xdr:oneCellAnchor>
  <xdr:twoCellAnchor editAs="oneCell">
    <xdr:from>
      <xdr:col>8</xdr:col>
      <xdr:colOff>198968</xdr:colOff>
      <xdr:row>2</xdr:row>
      <xdr:rowOff>51331</xdr:rowOff>
    </xdr:from>
    <xdr:to>
      <xdr:col>8</xdr:col>
      <xdr:colOff>418043</xdr:colOff>
      <xdr:row>3</xdr:row>
      <xdr:rowOff>94722</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6342593" y="565681"/>
          <a:ext cx="219075" cy="224366"/>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8</xdr:col>
      <xdr:colOff>198968</xdr:colOff>
      <xdr:row>1</xdr:row>
      <xdr:rowOff>82552</xdr:rowOff>
    </xdr:from>
    <xdr:to>
      <xdr:col>8</xdr:col>
      <xdr:colOff>418043</xdr:colOff>
      <xdr:row>1</xdr:row>
      <xdr:rowOff>299510</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6342593" y="263527"/>
          <a:ext cx="219075" cy="216958"/>
        </a:xfrm>
        <a:prstGeom prst="rect">
          <a:avLst/>
        </a:prstGeom>
        <a:solidFill>
          <a:srgbClr val="CC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133350</xdr:colOff>
      <xdr:row>0</xdr:row>
      <xdr:rowOff>152400</xdr:rowOff>
    </xdr:from>
    <xdr:to>
      <xdr:col>14</xdr:col>
      <xdr:colOff>152400</xdr:colOff>
      <xdr:row>5</xdr:row>
      <xdr:rowOff>149086</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6276975" y="152400"/>
          <a:ext cx="4191000" cy="1111111"/>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11</xdr:col>
      <xdr:colOff>359834</xdr:colOff>
      <xdr:row>26</xdr:row>
      <xdr:rowOff>42333</xdr:rowOff>
    </xdr:from>
    <xdr:to>
      <xdr:col>14</xdr:col>
      <xdr:colOff>0</xdr:colOff>
      <xdr:row>27</xdr:row>
      <xdr:rowOff>156632</xdr:rowOff>
    </xdr:to>
    <xdr:sp macro="" textlink="">
      <xdr:nvSpPr>
        <xdr:cNvPr id="10" name="Rounded Rectangle 9">
          <a:hlinkClick xmlns:r="http://schemas.openxmlformats.org/officeDocument/2006/relationships" r:id="rId1"/>
          <a:extLst>
            <a:ext uri="{FF2B5EF4-FFF2-40B4-BE49-F238E27FC236}">
              <a16:creationId xmlns:a16="http://schemas.microsoft.com/office/drawing/2014/main" id="{00000000-0008-0000-0000-00000A000000}"/>
            </a:ext>
          </a:extLst>
        </xdr:cNvPr>
        <xdr:cNvSpPr/>
      </xdr:nvSpPr>
      <xdr:spPr>
        <a:xfrm>
          <a:off x="8589434" y="5347758"/>
          <a:ext cx="1726141" cy="304799"/>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en-AU" sz="1100" b="1">
              <a:latin typeface="Arial" panose="020B0604020202020204" pitchFamily="34" charset="0"/>
              <a:cs typeface="Arial" panose="020B0604020202020204" pitchFamily="34" charset="0"/>
            </a:rPr>
            <a:t>Link:</a:t>
          </a:r>
          <a:r>
            <a:rPr lang="en-AU" sz="1100" b="1" baseline="0">
              <a:latin typeface="Arial" panose="020B0604020202020204" pitchFamily="34" charset="0"/>
              <a:cs typeface="Arial" panose="020B0604020202020204" pitchFamily="34" charset="0"/>
            </a:rPr>
            <a:t> </a:t>
          </a:r>
          <a:r>
            <a:rPr lang="en-AU" sz="1100" b="1">
              <a:latin typeface="Arial" panose="020B0604020202020204" pitchFamily="34" charset="0"/>
              <a:cs typeface="Arial" panose="020B0604020202020204" pitchFamily="34" charset="0"/>
            </a:rPr>
            <a:t>Worked</a:t>
          </a:r>
          <a:r>
            <a:rPr lang="en-AU" sz="1100" b="1" baseline="0">
              <a:latin typeface="Arial" panose="020B0604020202020204" pitchFamily="34" charset="0"/>
              <a:cs typeface="Arial" panose="020B0604020202020204" pitchFamily="34" charset="0"/>
            </a:rPr>
            <a:t> Example</a:t>
          </a:r>
          <a:endParaRPr lang="en-AU" sz="1100" b="1">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387344</xdr:colOff>
      <xdr:row>0</xdr:row>
      <xdr:rowOff>152400</xdr:rowOff>
    </xdr:from>
    <xdr:to>
      <xdr:col>18</xdr:col>
      <xdr:colOff>677327</xdr:colOff>
      <xdr:row>5</xdr:row>
      <xdr:rowOff>149086</xdr:rowOff>
    </xdr:to>
    <xdr:grpSp>
      <xdr:nvGrpSpPr>
        <xdr:cNvPr id="28" name="Group 27">
          <a:extLst>
            <a:ext uri="{FF2B5EF4-FFF2-40B4-BE49-F238E27FC236}">
              <a16:creationId xmlns:a16="http://schemas.microsoft.com/office/drawing/2014/main" id="{00000000-0008-0000-0900-00001C000000}"/>
            </a:ext>
          </a:extLst>
        </xdr:cNvPr>
        <xdr:cNvGrpSpPr/>
      </xdr:nvGrpSpPr>
      <xdr:grpSpPr>
        <a:xfrm>
          <a:off x="9051566" y="152400"/>
          <a:ext cx="5426428" cy="1125575"/>
          <a:chOff x="6282267" y="152400"/>
          <a:chExt cx="5179483" cy="1118519"/>
        </a:xfrm>
      </xdr:grpSpPr>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6405038" y="592666"/>
            <a:ext cx="1620000" cy="64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900" b="1">
                <a:latin typeface="Arial" panose="020B0604020202020204" pitchFamily="34" charset="0"/>
                <a:cs typeface="Arial" panose="020B0604020202020204" pitchFamily="34" charset="0"/>
              </a:rPr>
              <a:t>Semester 1  (S1)</a:t>
            </a:r>
            <a:br>
              <a:rPr lang="en-AU" sz="900">
                <a:latin typeface="Arial" panose="020B0604020202020204" pitchFamily="34" charset="0"/>
                <a:cs typeface="Arial" panose="020B0604020202020204" pitchFamily="34" charset="0"/>
              </a:rPr>
            </a:br>
            <a:r>
              <a:rPr lang="en-AU" sz="900">
                <a:latin typeface="Arial" panose="020B0604020202020204" pitchFamily="34" charset="0"/>
                <a:cs typeface="Arial" panose="020B0604020202020204" pitchFamily="34" charset="0"/>
              </a:rPr>
              <a:t>Undertaken during</a:t>
            </a:r>
            <a:r>
              <a:rPr lang="en-AU" sz="900" baseline="0">
                <a:latin typeface="Arial" panose="020B0604020202020204" pitchFamily="34" charset="0"/>
                <a:cs typeface="Arial" panose="020B0604020202020204" pitchFamily="34" charset="0"/>
              </a:rPr>
              <a:t> the f</a:t>
            </a:r>
            <a:r>
              <a:rPr lang="en-AU" sz="900">
                <a:latin typeface="Arial" panose="020B0604020202020204" pitchFamily="34" charset="0"/>
                <a:cs typeface="Arial" panose="020B0604020202020204" pitchFamily="34" charset="0"/>
              </a:rPr>
              <a:t>irst</a:t>
            </a:r>
            <a:r>
              <a:rPr lang="en-AU" sz="900" baseline="0">
                <a:latin typeface="Arial" panose="020B0604020202020204" pitchFamily="34" charset="0"/>
                <a:cs typeface="Arial" panose="020B0604020202020204" pitchFamily="34" charset="0"/>
              </a:rPr>
              <a:t> half of the calendar year (Feb to Jun)</a:t>
            </a:r>
            <a:br>
              <a:rPr lang="en-AU" sz="900" baseline="0">
                <a:latin typeface="Arial" panose="020B0604020202020204" pitchFamily="34" charset="0"/>
                <a:cs typeface="Arial" panose="020B0604020202020204" pitchFamily="34" charset="0"/>
              </a:rPr>
            </a:br>
            <a:br>
              <a:rPr lang="en-AU" sz="900" baseline="0">
                <a:latin typeface="Arial" panose="020B0604020202020204" pitchFamily="34" charset="0"/>
                <a:cs typeface="Arial" panose="020B0604020202020204" pitchFamily="34" charset="0"/>
              </a:rPr>
            </a:br>
            <a:endParaRPr lang="en-AU" sz="900">
              <a:latin typeface="Arial" panose="020B0604020202020204" pitchFamily="34" charset="0"/>
              <a:cs typeface="Arial" panose="020B0604020202020204" pitchFamily="34" charset="0"/>
            </a:endParaRPr>
          </a:p>
        </xdr:txBody>
      </xdr:sp>
      <xdr:sp macro="" textlink="">
        <xdr:nvSpPr>
          <xdr:cNvPr id="9" name="Rectangle 8">
            <a:extLst>
              <a:ext uri="{FF2B5EF4-FFF2-40B4-BE49-F238E27FC236}">
                <a16:creationId xmlns:a16="http://schemas.microsoft.com/office/drawing/2014/main" id="{00000000-0008-0000-0900-000009000000}"/>
              </a:ext>
            </a:extLst>
          </xdr:cNvPr>
          <xdr:cNvSpPr/>
        </xdr:nvSpPr>
        <xdr:spPr>
          <a:xfrm>
            <a:off x="6282267" y="152400"/>
            <a:ext cx="5179483" cy="1118519"/>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0" name="TextBox 9">
            <a:extLst>
              <a:ext uri="{FF2B5EF4-FFF2-40B4-BE49-F238E27FC236}">
                <a16:creationId xmlns:a16="http://schemas.microsoft.com/office/drawing/2014/main" id="{00000000-0008-0000-0900-00000A000000}"/>
              </a:ext>
            </a:extLst>
          </xdr:cNvPr>
          <xdr:cNvSpPr txBox="1"/>
        </xdr:nvSpPr>
        <xdr:spPr>
          <a:xfrm>
            <a:off x="9652003" y="592666"/>
            <a:ext cx="1620000" cy="64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900" b="1" baseline="0">
                <a:latin typeface="Arial" panose="020B0604020202020204" pitchFamily="34" charset="0"/>
                <a:cs typeface="Arial" panose="020B0604020202020204" pitchFamily="34" charset="0"/>
              </a:rPr>
              <a:t>Semester 3  (S3)</a:t>
            </a:r>
          </a:p>
          <a:p>
            <a:r>
              <a:rPr lang="en-AU" sz="900" baseline="0">
                <a:latin typeface="Arial" panose="020B0604020202020204" pitchFamily="34" charset="0"/>
                <a:cs typeface="Arial" panose="020B0604020202020204" pitchFamily="34" charset="0"/>
              </a:rPr>
              <a:t>Undertaken during the summer period (Nov to Feb) </a:t>
            </a:r>
            <a:endParaRPr lang="en-AU" sz="900">
              <a:latin typeface="Arial" panose="020B0604020202020204" pitchFamily="34" charset="0"/>
              <a:cs typeface="Arial" panose="020B0604020202020204" pitchFamily="34" charset="0"/>
            </a:endParaRPr>
          </a:p>
        </xdr:txBody>
      </xdr:sp>
      <xdr:sp macro="" textlink="">
        <xdr:nvSpPr>
          <xdr:cNvPr id="11" name="TextBox 10">
            <a:extLst>
              <a:ext uri="{FF2B5EF4-FFF2-40B4-BE49-F238E27FC236}">
                <a16:creationId xmlns:a16="http://schemas.microsoft.com/office/drawing/2014/main" id="{00000000-0008-0000-0900-00000B000000}"/>
              </a:ext>
            </a:extLst>
          </xdr:cNvPr>
          <xdr:cNvSpPr txBox="1"/>
        </xdr:nvSpPr>
        <xdr:spPr>
          <a:xfrm>
            <a:off x="8012646" y="592666"/>
            <a:ext cx="1620000" cy="64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900" b="1" baseline="0">
                <a:latin typeface="Arial" panose="020B0604020202020204" pitchFamily="34" charset="0"/>
                <a:cs typeface="Arial" panose="020B0604020202020204" pitchFamily="34" charset="0"/>
              </a:rPr>
              <a:t>Semester 2  (S2)</a:t>
            </a:r>
          </a:p>
          <a:p>
            <a:r>
              <a:rPr lang="en-AU" sz="900" baseline="0">
                <a:latin typeface="Arial" panose="020B0604020202020204" pitchFamily="34" charset="0"/>
                <a:cs typeface="Arial" panose="020B0604020202020204" pitchFamily="34" charset="0"/>
              </a:rPr>
              <a:t>Undertaken during the second half of the calendar year (Jul to Nov) </a:t>
            </a:r>
            <a:endParaRPr lang="en-AU" sz="900">
              <a:latin typeface="Arial" panose="020B0604020202020204" pitchFamily="34" charset="0"/>
              <a:cs typeface="Arial" panose="020B0604020202020204" pitchFamily="34" charset="0"/>
            </a:endParaRPr>
          </a:p>
        </xdr:txBody>
      </xdr:sp>
      <xdr:sp macro="" textlink="">
        <xdr:nvSpPr>
          <xdr:cNvPr id="21" name="Rectangle 20">
            <a:extLst>
              <a:ext uri="{FF2B5EF4-FFF2-40B4-BE49-F238E27FC236}">
                <a16:creationId xmlns:a16="http://schemas.microsoft.com/office/drawing/2014/main" id="{00000000-0008-0000-0900-000015000000}"/>
              </a:ext>
            </a:extLst>
          </xdr:cNvPr>
          <xdr:cNvSpPr/>
        </xdr:nvSpPr>
        <xdr:spPr>
          <a:xfrm>
            <a:off x="9748393" y="242310"/>
            <a:ext cx="217838" cy="218547"/>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2" name="TextBox 21">
            <a:extLst>
              <a:ext uri="{FF2B5EF4-FFF2-40B4-BE49-F238E27FC236}">
                <a16:creationId xmlns:a16="http://schemas.microsoft.com/office/drawing/2014/main" id="{00000000-0008-0000-0900-000016000000}"/>
              </a:ext>
            </a:extLst>
          </xdr:cNvPr>
          <xdr:cNvSpPr txBox="1"/>
        </xdr:nvSpPr>
        <xdr:spPr>
          <a:xfrm>
            <a:off x="6587732" y="242310"/>
            <a:ext cx="846964" cy="2277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Manual entry</a:t>
            </a:r>
          </a:p>
        </xdr:txBody>
      </xdr:sp>
      <xdr:sp macro="" textlink="">
        <xdr:nvSpPr>
          <xdr:cNvPr id="23" name="TextBox 22">
            <a:extLst>
              <a:ext uri="{FF2B5EF4-FFF2-40B4-BE49-F238E27FC236}">
                <a16:creationId xmlns:a16="http://schemas.microsoft.com/office/drawing/2014/main" id="{00000000-0008-0000-0900-000017000000}"/>
              </a:ext>
            </a:extLst>
          </xdr:cNvPr>
          <xdr:cNvSpPr txBox="1"/>
        </xdr:nvSpPr>
        <xdr:spPr>
          <a:xfrm>
            <a:off x="7732944" y="242310"/>
            <a:ext cx="1950681" cy="2277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Complete</a:t>
            </a:r>
            <a:r>
              <a:rPr lang="en-AU" sz="900" baseline="0">
                <a:latin typeface="Arial" panose="020B0604020202020204" pitchFamily="34" charset="0"/>
                <a:cs typeface="Arial" panose="020B0604020202020204" pitchFamily="34" charset="0"/>
              </a:rPr>
              <a:t> using preselected option</a:t>
            </a:r>
            <a:endParaRPr lang="en-AU" sz="900">
              <a:latin typeface="Arial" panose="020B0604020202020204" pitchFamily="34" charset="0"/>
              <a:cs typeface="Arial" panose="020B0604020202020204" pitchFamily="34" charset="0"/>
            </a:endParaRPr>
          </a:p>
        </xdr:txBody>
      </xdr:sp>
      <xdr:sp macro="" textlink="">
        <xdr:nvSpPr>
          <xdr:cNvPr id="24" name="TextBox 23">
            <a:extLst>
              <a:ext uri="{FF2B5EF4-FFF2-40B4-BE49-F238E27FC236}">
                <a16:creationId xmlns:a16="http://schemas.microsoft.com/office/drawing/2014/main" id="{00000000-0008-0000-0900-000018000000}"/>
              </a:ext>
            </a:extLst>
          </xdr:cNvPr>
          <xdr:cNvSpPr txBox="1"/>
        </xdr:nvSpPr>
        <xdr:spPr>
          <a:xfrm>
            <a:off x="9975702" y="242310"/>
            <a:ext cx="1440169" cy="2277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Completed automatically</a:t>
            </a:r>
          </a:p>
        </xdr:txBody>
      </xdr:sp>
      <xdr:sp macro="" textlink="">
        <xdr:nvSpPr>
          <xdr:cNvPr id="25" name="Rectangle 24">
            <a:extLst>
              <a:ext uri="{FF2B5EF4-FFF2-40B4-BE49-F238E27FC236}">
                <a16:creationId xmlns:a16="http://schemas.microsoft.com/office/drawing/2014/main" id="{00000000-0008-0000-0900-000019000000}"/>
              </a:ext>
            </a:extLst>
          </xdr:cNvPr>
          <xdr:cNvSpPr/>
        </xdr:nvSpPr>
        <xdr:spPr>
          <a:xfrm>
            <a:off x="7505634" y="242310"/>
            <a:ext cx="217838" cy="226046"/>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6" name="Rectangle 25">
            <a:extLst>
              <a:ext uri="{FF2B5EF4-FFF2-40B4-BE49-F238E27FC236}">
                <a16:creationId xmlns:a16="http://schemas.microsoft.com/office/drawing/2014/main" id="{00000000-0008-0000-0900-00001A000000}"/>
              </a:ext>
            </a:extLst>
          </xdr:cNvPr>
          <xdr:cNvSpPr/>
        </xdr:nvSpPr>
        <xdr:spPr>
          <a:xfrm>
            <a:off x="6360422" y="242310"/>
            <a:ext cx="217838" cy="219618"/>
          </a:xfrm>
          <a:prstGeom prst="rect">
            <a:avLst/>
          </a:prstGeom>
          <a:solidFill>
            <a:srgbClr val="CC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editAs="oneCell">
    <xdr:from>
      <xdr:col>16</xdr:col>
      <xdr:colOff>338666</xdr:colOff>
      <xdr:row>26</xdr:row>
      <xdr:rowOff>42333</xdr:rowOff>
    </xdr:from>
    <xdr:to>
      <xdr:col>18</xdr:col>
      <xdr:colOff>677332</xdr:colOff>
      <xdr:row>27</xdr:row>
      <xdr:rowOff>156632</xdr:rowOff>
    </xdr:to>
    <xdr:sp macro="" textlink="">
      <xdr:nvSpPr>
        <xdr:cNvPr id="29" name="Rounded Rectangle 28">
          <a:hlinkClick xmlns:r="http://schemas.openxmlformats.org/officeDocument/2006/relationships" r:id="rId1"/>
          <a:extLst>
            <a:ext uri="{FF2B5EF4-FFF2-40B4-BE49-F238E27FC236}">
              <a16:creationId xmlns:a16="http://schemas.microsoft.com/office/drawing/2014/main" id="{00000000-0008-0000-0900-00001D000000}"/>
            </a:ext>
          </a:extLst>
        </xdr:cNvPr>
        <xdr:cNvSpPr/>
      </xdr:nvSpPr>
      <xdr:spPr>
        <a:xfrm>
          <a:off x="12075583" y="5355166"/>
          <a:ext cx="1735666" cy="304799"/>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en-AU" sz="1100" b="1">
              <a:latin typeface="Arial" panose="020B0604020202020204" pitchFamily="34" charset="0"/>
              <a:cs typeface="Arial" panose="020B0604020202020204" pitchFamily="34" charset="0"/>
            </a:rPr>
            <a:t>Link:</a:t>
          </a:r>
          <a:r>
            <a:rPr lang="en-AU" sz="1100" b="1" baseline="0">
              <a:latin typeface="Arial" panose="020B0604020202020204" pitchFamily="34" charset="0"/>
              <a:cs typeface="Arial" panose="020B0604020202020204" pitchFamily="34" charset="0"/>
            </a:rPr>
            <a:t> </a:t>
          </a:r>
          <a:r>
            <a:rPr lang="en-AU" sz="1100" b="1">
              <a:latin typeface="Arial" panose="020B0604020202020204" pitchFamily="34" charset="0"/>
              <a:cs typeface="Arial" panose="020B0604020202020204" pitchFamily="34" charset="0"/>
            </a:rPr>
            <a:t>Worked</a:t>
          </a:r>
          <a:r>
            <a:rPr lang="en-AU" sz="1100" b="1" baseline="0">
              <a:latin typeface="Arial" panose="020B0604020202020204" pitchFamily="34" charset="0"/>
              <a:cs typeface="Arial" panose="020B0604020202020204" pitchFamily="34" charset="0"/>
            </a:rPr>
            <a:t> Example</a:t>
          </a:r>
          <a:endParaRPr lang="en-AU" sz="11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xdr:colOff>
      <xdr:row>7</xdr:row>
      <xdr:rowOff>66676</xdr:rowOff>
    </xdr:from>
    <xdr:to>
      <xdr:col>2</xdr:col>
      <xdr:colOff>2390800</xdr:colOff>
      <xdr:row>7</xdr:row>
      <xdr:rowOff>377825</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295275" y="1371601"/>
          <a:ext cx="2340000" cy="304799"/>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en-AU" sz="1100" b="1">
              <a:latin typeface="Arial" panose="020B0604020202020204" pitchFamily="34" charset="0"/>
              <a:cs typeface="Arial" panose="020B0604020202020204" pitchFamily="34" charset="0"/>
            </a:rPr>
            <a:t>1. Provider Details</a:t>
          </a:r>
        </a:p>
      </xdr:txBody>
    </xdr:sp>
    <xdr:clientData/>
  </xdr:twoCellAnchor>
  <xdr:twoCellAnchor editAs="oneCell">
    <xdr:from>
      <xdr:col>2</xdr:col>
      <xdr:colOff>47625</xdr:colOff>
      <xdr:row>8</xdr:row>
      <xdr:rowOff>66676</xdr:rowOff>
    </xdr:from>
    <xdr:to>
      <xdr:col>2</xdr:col>
      <xdr:colOff>2390800</xdr:colOff>
      <xdr:row>8</xdr:row>
      <xdr:rowOff>377825</xdr:rowOff>
    </xdr:to>
    <xdr:sp macro="" textlink="">
      <xdr:nvSpPr>
        <xdr:cNvPr id="10" name="Rounded Rectangle 9">
          <a:hlinkClick xmlns:r="http://schemas.openxmlformats.org/officeDocument/2006/relationships" r:id="rId2"/>
          <a:extLst>
            <a:ext uri="{FF2B5EF4-FFF2-40B4-BE49-F238E27FC236}">
              <a16:creationId xmlns:a16="http://schemas.microsoft.com/office/drawing/2014/main" id="{00000000-0008-0000-0100-00000A000000}"/>
            </a:ext>
          </a:extLst>
        </xdr:cNvPr>
        <xdr:cNvSpPr/>
      </xdr:nvSpPr>
      <xdr:spPr>
        <a:xfrm>
          <a:off x="295275" y="1809751"/>
          <a:ext cx="2340000" cy="304799"/>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en-AU" sz="1100" b="1">
              <a:latin typeface="Arial" panose="020B0604020202020204" pitchFamily="34" charset="0"/>
              <a:cs typeface="Arial" panose="020B0604020202020204" pitchFamily="34" charset="0"/>
            </a:rPr>
            <a:t>2. Profit &amp; Loss</a:t>
          </a:r>
        </a:p>
      </xdr:txBody>
    </xdr:sp>
    <xdr:clientData/>
  </xdr:twoCellAnchor>
  <xdr:twoCellAnchor editAs="oneCell">
    <xdr:from>
      <xdr:col>2</xdr:col>
      <xdr:colOff>47625</xdr:colOff>
      <xdr:row>9</xdr:row>
      <xdr:rowOff>66676</xdr:rowOff>
    </xdr:from>
    <xdr:to>
      <xdr:col>2</xdr:col>
      <xdr:colOff>2390800</xdr:colOff>
      <xdr:row>9</xdr:row>
      <xdr:rowOff>377825</xdr:rowOff>
    </xdr:to>
    <xdr:sp macro="" textlink="">
      <xdr:nvSpPr>
        <xdr:cNvPr id="11" name="Rounded Rectangle 10">
          <a:hlinkClick xmlns:r="http://schemas.openxmlformats.org/officeDocument/2006/relationships" r:id="rId3"/>
          <a:extLst>
            <a:ext uri="{FF2B5EF4-FFF2-40B4-BE49-F238E27FC236}">
              <a16:creationId xmlns:a16="http://schemas.microsoft.com/office/drawing/2014/main" id="{00000000-0008-0000-0100-00000B000000}"/>
            </a:ext>
          </a:extLst>
        </xdr:cNvPr>
        <xdr:cNvSpPr/>
      </xdr:nvSpPr>
      <xdr:spPr>
        <a:xfrm>
          <a:off x="295275" y="2247901"/>
          <a:ext cx="2340000" cy="304799"/>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en-AU" sz="1100" b="1">
              <a:latin typeface="Arial" panose="020B0604020202020204" pitchFamily="34" charset="0"/>
              <a:cs typeface="Arial" panose="020B0604020202020204" pitchFamily="34" charset="0"/>
            </a:rPr>
            <a:t>3. Balance Sheet</a:t>
          </a:r>
        </a:p>
      </xdr:txBody>
    </xdr:sp>
    <xdr:clientData/>
  </xdr:twoCellAnchor>
  <xdr:twoCellAnchor editAs="oneCell">
    <xdr:from>
      <xdr:col>2</xdr:col>
      <xdr:colOff>47625</xdr:colOff>
      <xdr:row>10</xdr:row>
      <xdr:rowOff>66676</xdr:rowOff>
    </xdr:from>
    <xdr:to>
      <xdr:col>2</xdr:col>
      <xdr:colOff>2390800</xdr:colOff>
      <xdr:row>10</xdr:row>
      <xdr:rowOff>377825</xdr:rowOff>
    </xdr:to>
    <xdr:sp macro="" textlink="">
      <xdr:nvSpPr>
        <xdr:cNvPr id="12" name="Rounded Rectangle 11">
          <a:hlinkClick xmlns:r="http://schemas.openxmlformats.org/officeDocument/2006/relationships" r:id="rId4"/>
          <a:extLst>
            <a:ext uri="{FF2B5EF4-FFF2-40B4-BE49-F238E27FC236}">
              <a16:creationId xmlns:a16="http://schemas.microsoft.com/office/drawing/2014/main" id="{00000000-0008-0000-0100-00000C000000}"/>
            </a:ext>
          </a:extLst>
        </xdr:cNvPr>
        <xdr:cNvSpPr/>
      </xdr:nvSpPr>
      <xdr:spPr>
        <a:xfrm>
          <a:off x="295275" y="2686051"/>
          <a:ext cx="2340000" cy="304799"/>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en-AU" sz="1100" b="1">
              <a:latin typeface="Arial" panose="020B0604020202020204" pitchFamily="34" charset="0"/>
              <a:cs typeface="Arial" panose="020B0604020202020204" pitchFamily="34" charset="0"/>
            </a:rPr>
            <a:t>4. Cash Flow</a:t>
          </a:r>
        </a:p>
      </xdr:txBody>
    </xdr:sp>
    <xdr:clientData/>
  </xdr:twoCellAnchor>
  <xdr:twoCellAnchor editAs="oneCell">
    <xdr:from>
      <xdr:col>2</xdr:col>
      <xdr:colOff>47625</xdr:colOff>
      <xdr:row>11</xdr:row>
      <xdr:rowOff>66676</xdr:rowOff>
    </xdr:from>
    <xdr:to>
      <xdr:col>2</xdr:col>
      <xdr:colOff>2390800</xdr:colOff>
      <xdr:row>11</xdr:row>
      <xdr:rowOff>377825</xdr:rowOff>
    </xdr:to>
    <xdr:sp macro="" textlink="">
      <xdr:nvSpPr>
        <xdr:cNvPr id="13" name="Rounded Rectangle 12">
          <a:hlinkClick xmlns:r="http://schemas.openxmlformats.org/officeDocument/2006/relationships" r:id="rId5"/>
          <a:extLst>
            <a:ext uri="{FF2B5EF4-FFF2-40B4-BE49-F238E27FC236}">
              <a16:creationId xmlns:a16="http://schemas.microsoft.com/office/drawing/2014/main" id="{00000000-0008-0000-0100-00000D000000}"/>
            </a:ext>
          </a:extLst>
        </xdr:cNvPr>
        <xdr:cNvSpPr/>
      </xdr:nvSpPr>
      <xdr:spPr>
        <a:xfrm>
          <a:off x="295275" y="3124201"/>
          <a:ext cx="2340000" cy="304799"/>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en-AU" sz="1100" b="1">
              <a:latin typeface="Arial" panose="020B0604020202020204" pitchFamily="34" charset="0"/>
              <a:cs typeface="Arial" panose="020B0604020202020204" pitchFamily="34" charset="0"/>
            </a:rPr>
            <a:t>5. Capital</a:t>
          </a:r>
          <a:r>
            <a:rPr lang="en-AU" sz="1100" b="1" baseline="0">
              <a:latin typeface="Arial" panose="020B0604020202020204" pitchFamily="34" charset="0"/>
              <a:cs typeface="Arial" panose="020B0604020202020204" pitchFamily="34" charset="0"/>
            </a:rPr>
            <a:t> Expenditure</a:t>
          </a:r>
          <a:endParaRPr lang="en-AU" sz="1100" b="1">
            <a:latin typeface="Arial" panose="020B0604020202020204" pitchFamily="34" charset="0"/>
            <a:cs typeface="Arial" panose="020B0604020202020204" pitchFamily="34" charset="0"/>
          </a:endParaRPr>
        </a:p>
      </xdr:txBody>
    </xdr:sp>
    <xdr:clientData/>
  </xdr:twoCellAnchor>
  <xdr:twoCellAnchor editAs="oneCell">
    <xdr:from>
      <xdr:col>2</xdr:col>
      <xdr:colOff>47625</xdr:colOff>
      <xdr:row>12</xdr:row>
      <xdr:rowOff>66676</xdr:rowOff>
    </xdr:from>
    <xdr:to>
      <xdr:col>2</xdr:col>
      <xdr:colOff>2390800</xdr:colOff>
      <xdr:row>12</xdr:row>
      <xdr:rowOff>377825</xdr:rowOff>
    </xdr:to>
    <xdr:sp macro="" textlink="">
      <xdr:nvSpPr>
        <xdr:cNvPr id="14" name="Rounded Rectangle 13">
          <a:hlinkClick xmlns:r="http://schemas.openxmlformats.org/officeDocument/2006/relationships" r:id="rId6"/>
          <a:extLst>
            <a:ext uri="{FF2B5EF4-FFF2-40B4-BE49-F238E27FC236}">
              <a16:creationId xmlns:a16="http://schemas.microsoft.com/office/drawing/2014/main" id="{00000000-0008-0000-0100-00000E000000}"/>
            </a:ext>
          </a:extLst>
        </xdr:cNvPr>
        <xdr:cNvSpPr/>
      </xdr:nvSpPr>
      <xdr:spPr>
        <a:xfrm>
          <a:off x="295275" y="3562351"/>
          <a:ext cx="2340000" cy="304799"/>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en-AU" sz="1100" b="1">
              <a:latin typeface="Arial" panose="020B0604020202020204" pitchFamily="34" charset="0"/>
              <a:cs typeface="Arial" panose="020B0604020202020204" pitchFamily="34" charset="0"/>
            </a:rPr>
            <a:t>6. Staff</a:t>
          </a:r>
        </a:p>
      </xdr:txBody>
    </xdr:sp>
    <xdr:clientData/>
  </xdr:twoCellAnchor>
  <xdr:twoCellAnchor editAs="oneCell">
    <xdr:from>
      <xdr:col>2</xdr:col>
      <xdr:colOff>47625</xdr:colOff>
      <xdr:row>13</xdr:row>
      <xdr:rowOff>66676</xdr:rowOff>
    </xdr:from>
    <xdr:to>
      <xdr:col>2</xdr:col>
      <xdr:colOff>2390800</xdr:colOff>
      <xdr:row>13</xdr:row>
      <xdr:rowOff>377825</xdr:rowOff>
    </xdr:to>
    <xdr:sp macro="" textlink="">
      <xdr:nvSpPr>
        <xdr:cNvPr id="15" name="Rounded Rectangle 14">
          <a:hlinkClick xmlns:r="http://schemas.openxmlformats.org/officeDocument/2006/relationships" r:id="rId7"/>
          <a:extLst>
            <a:ext uri="{FF2B5EF4-FFF2-40B4-BE49-F238E27FC236}">
              <a16:creationId xmlns:a16="http://schemas.microsoft.com/office/drawing/2014/main" id="{00000000-0008-0000-0100-00000F000000}"/>
            </a:ext>
          </a:extLst>
        </xdr:cNvPr>
        <xdr:cNvSpPr/>
      </xdr:nvSpPr>
      <xdr:spPr>
        <a:xfrm>
          <a:off x="295275" y="4000501"/>
          <a:ext cx="2340000" cy="304799"/>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en-AU" sz="1100" b="1">
              <a:latin typeface="Arial" panose="020B0604020202020204" pitchFamily="34" charset="0"/>
              <a:cs typeface="Arial" panose="020B0604020202020204" pitchFamily="34" charset="0"/>
            </a:rPr>
            <a:t>7a. Students &amp; Fees (Semester)</a:t>
          </a:r>
        </a:p>
      </xdr:txBody>
    </xdr:sp>
    <xdr:clientData/>
  </xdr:twoCellAnchor>
  <xdr:twoCellAnchor editAs="oneCell">
    <xdr:from>
      <xdr:col>2</xdr:col>
      <xdr:colOff>47625</xdr:colOff>
      <xdr:row>14</xdr:row>
      <xdr:rowOff>66676</xdr:rowOff>
    </xdr:from>
    <xdr:to>
      <xdr:col>2</xdr:col>
      <xdr:colOff>2390800</xdr:colOff>
      <xdr:row>14</xdr:row>
      <xdr:rowOff>377825</xdr:rowOff>
    </xdr:to>
    <xdr:sp macro="" textlink="">
      <xdr:nvSpPr>
        <xdr:cNvPr id="16" name="Rounded Rectangle 15">
          <a:hlinkClick xmlns:r="http://schemas.openxmlformats.org/officeDocument/2006/relationships" r:id="rId8"/>
          <a:extLst>
            <a:ext uri="{FF2B5EF4-FFF2-40B4-BE49-F238E27FC236}">
              <a16:creationId xmlns:a16="http://schemas.microsoft.com/office/drawing/2014/main" id="{00000000-0008-0000-0100-000010000000}"/>
            </a:ext>
          </a:extLst>
        </xdr:cNvPr>
        <xdr:cNvSpPr/>
      </xdr:nvSpPr>
      <xdr:spPr>
        <a:xfrm>
          <a:off x="295275" y="4438651"/>
          <a:ext cx="2340000" cy="304799"/>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en-AU" sz="1100" b="1">
              <a:latin typeface="Arial" panose="020B0604020202020204" pitchFamily="34" charset="0"/>
              <a:cs typeface="Arial" panose="020B0604020202020204" pitchFamily="34" charset="0"/>
            </a:rPr>
            <a:t>7b. Students &amp; Fees (Trimester)</a:t>
          </a:r>
        </a:p>
      </xdr:txBody>
    </xdr:sp>
    <xdr:clientData/>
  </xdr:twoCellAnchor>
  <xdr:twoCellAnchor editAs="oneCell">
    <xdr:from>
      <xdr:col>2</xdr:col>
      <xdr:colOff>28575</xdr:colOff>
      <xdr:row>20</xdr:row>
      <xdr:rowOff>133350</xdr:rowOff>
    </xdr:from>
    <xdr:to>
      <xdr:col>3</xdr:col>
      <xdr:colOff>2626784</xdr:colOff>
      <xdr:row>23</xdr:row>
      <xdr:rowOff>10583</xdr:rowOff>
    </xdr:to>
    <xdr:grpSp>
      <xdr:nvGrpSpPr>
        <xdr:cNvPr id="17" name="Group 16">
          <a:extLst>
            <a:ext uri="{FF2B5EF4-FFF2-40B4-BE49-F238E27FC236}">
              <a16:creationId xmlns:a16="http://schemas.microsoft.com/office/drawing/2014/main" id="{00000000-0008-0000-0100-000011000000}"/>
            </a:ext>
          </a:extLst>
        </xdr:cNvPr>
        <xdr:cNvGrpSpPr/>
      </xdr:nvGrpSpPr>
      <xdr:grpSpPr>
        <a:xfrm>
          <a:off x="549275" y="6381750"/>
          <a:ext cx="5284259" cy="353483"/>
          <a:chOff x="7614397" y="148167"/>
          <a:chExt cx="5183344" cy="355475"/>
        </a:xfrm>
      </xdr:grpSpPr>
      <xdr:sp macro="" textlink="">
        <xdr:nvSpPr>
          <xdr:cNvPr id="18" name="Rectangle 17">
            <a:extLst>
              <a:ext uri="{FF2B5EF4-FFF2-40B4-BE49-F238E27FC236}">
                <a16:creationId xmlns:a16="http://schemas.microsoft.com/office/drawing/2014/main" id="{00000000-0008-0000-0100-000012000000}"/>
              </a:ext>
            </a:extLst>
          </xdr:cNvPr>
          <xdr:cNvSpPr/>
        </xdr:nvSpPr>
        <xdr:spPr>
          <a:xfrm>
            <a:off x="11095934" y="209801"/>
            <a:ext cx="219075" cy="2159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7917330" y="209801"/>
            <a:ext cx="851772"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Manual entry</a:t>
            </a:r>
          </a:p>
        </xdr:txBody>
      </xdr:sp>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9069043" y="209801"/>
            <a:ext cx="196175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Complete</a:t>
            </a:r>
            <a:r>
              <a:rPr lang="en-AU" sz="900" baseline="0">
                <a:latin typeface="Arial" panose="020B0604020202020204" pitchFamily="34" charset="0"/>
                <a:cs typeface="Arial" panose="020B0604020202020204" pitchFamily="34" charset="0"/>
              </a:rPr>
              <a:t> using preselected option</a:t>
            </a:r>
            <a:endParaRPr lang="en-AU" sz="900">
              <a:latin typeface="Arial" panose="020B0604020202020204" pitchFamily="34" charset="0"/>
              <a:cs typeface="Arial" panose="020B0604020202020204" pitchFamily="34" charset="0"/>
            </a:endParaRPr>
          </a:p>
        </xdr:txBody>
      </xdr:sp>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11324534" y="209801"/>
            <a:ext cx="144834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Completed automatically</a:t>
            </a:r>
          </a:p>
        </xdr:txBody>
      </xdr:sp>
      <xdr:sp macro="" textlink="">
        <xdr:nvSpPr>
          <xdr:cNvPr id="22" name="Rectangle 21">
            <a:extLst>
              <a:ext uri="{FF2B5EF4-FFF2-40B4-BE49-F238E27FC236}">
                <a16:creationId xmlns:a16="http://schemas.microsoft.com/office/drawing/2014/main" id="{00000000-0008-0000-0100-000016000000}"/>
              </a:ext>
            </a:extLst>
          </xdr:cNvPr>
          <xdr:cNvSpPr/>
        </xdr:nvSpPr>
        <xdr:spPr>
          <a:xfrm>
            <a:off x="8840443" y="209801"/>
            <a:ext cx="219075" cy="223308"/>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3" name="Rectangle 22">
            <a:extLst>
              <a:ext uri="{FF2B5EF4-FFF2-40B4-BE49-F238E27FC236}">
                <a16:creationId xmlns:a16="http://schemas.microsoft.com/office/drawing/2014/main" id="{00000000-0008-0000-0100-000017000000}"/>
              </a:ext>
            </a:extLst>
          </xdr:cNvPr>
          <xdr:cNvSpPr/>
        </xdr:nvSpPr>
        <xdr:spPr>
          <a:xfrm>
            <a:off x="7688730" y="209801"/>
            <a:ext cx="219075" cy="216958"/>
          </a:xfrm>
          <a:prstGeom prst="rect">
            <a:avLst/>
          </a:prstGeom>
          <a:solidFill>
            <a:srgbClr val="CC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4" name="Rectangle 23">
            <a:extLst>
              <a:ext uri="{FF2B5EF4-FFF2-40B4-BE49-F238E27FC236}">
                <a16:creationId xmlns:a16="http://schemas.microsoft.com/office/drawing/2014/main" id="{00000000-0008-0000-0100-000018000000}"/>
              </a:ext>
            </a:extLst>
          </xdr:cNvPr>
          <xdr:cNvSpPr/>
        </xdr:nvSpPr>
        <xdr:spPr>
          <a:xfrm>
            <a:off x="7614397" y="148167"/>
            <a:ext cx="5183344" cy="355475"/>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2</xdr:col>
      <xdr:colOff>38100</xdr:colOff>
      <xdr:row>77</xdr:row>
      <xdr:rowOff>47625</xdr:rowOff>
    </xdr:from>
    <xdr:to>
      <xdr:col>3</xdr:col>
      <xdr:colOff>3771113</xdr:colOff>
      <xdr:row>87</xdr:row>
      <xdr:rowOff>28375</xdr:rowOff>
    </xdr:to>
    <xdr:grpSp>
      <xdr:nvGrpSpPr>
        <xdr:cNvPr id="44" name="Group 43">
          <a:extLst>
            <a:ext uri="{FF2B5EF4-FFF2-40B4-BE49-F238E27FC236}">
              <a16:creationId xmlns:a16="http://schemas.microsoft.com/office/drawing/2014/main" id="{00000000-0008-0000-0100-00002C000000}"/>
            </a:ext>
          </a:extLst>
        </xdr:cNvPr>
        <xdr:cNvGrpSpPr/>
      </xdr:nvGrpSpPr>
      <xdr:grpSpPr>
        <a:xfrm>
          <a:off x="558800" y="16259175"/>
          <a:ext cx="6419063" cy="1568250"/>
          <a:chOff x="447675" y="19478625"/>
          <a:chExt cx="6295238" cy="1600000"/>
        </a:xfrm>
      </xdr:grpSpPr>
      <xdr:pic>
        <xdr:nvPicPr>
          <xdr:cNvPr id="43" name="Picture 42">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9"/>
          <a:stretch>
            <a:fillRect/>
          </a:stretch>
        </xdr:blipFill>
        <xdr:spPr>
          <a:xfrm>
            <a:off x="447675" y="19478625"/>
            <a:ext cx="6295238" cy="1600000"/>
          </a:xfrm>
          <a:prstGeom prst="rect">
            <a:avLst/>
          </a:prstGeom>
          <a:ln>
            <a:solidFill>
              <a:srgbClr val="D9D9D9"/>
            </a:solidFill>
          </a:ln>
        </xdr:spPr>
      </xdr:pic>
      <xdr:sp macro="" textlink="">
        <xdr:nvSpPr>
          <xdr:cNvPr id="29" name="Oval 28">
            <a:extLst>
              <a:ext uri="{FF2B5EF4-FFF2-40B4-BE49-F238E27FC236}">
                <a16:creationId xmlns:a16="http://schemas.microsoft.com/office/drawing/2014/main" id="{00000000-0008-0000-0100-00001D000000}"/>
              </a:ext>
            </a:extLst>
          </xdr:cNvPr>
          <xdr:cNvSpPr/>
        </xdr:nvSpPr>
        <xdr:spPr>
          <a:xfrm>
            <a:off x="3876675" y="19850100"/>
            <a:ext cx="257175" cy="257175"/>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AU" sz="1400" b="1"/>
              <a:t>3</a:t>
            </a:r>
          </a:p>
        </xdr:txBody>
      </xdr:sp>
      <xdr:sp macro="" textlink="">
        <xdr:nvSpPr>
          <xdr:cNvPr id="30" name="Oval 29">
            <a:extLst>
              <a:ext uri="{FF2B5EF4-FFF2-40B4-BE49-F238E27FC236}">
                <a16:creationId xmlns:a16="http://schemas.microsoft.com/office/drawing/2014/main" id="{00000000-0008-0000-0100-00001E000000}"/>
              </a:ext>
            </a:extLst>
          </xdr:cNvPr>
          <xdr:cNvSpPr/>
        </xdr:nvSpPr>
        <xdr:spPr>
          <a:xfrm>
            <a:off x="6391275" y="20383500"/>
            <a:ext cx="257175" cy="257175"/>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AU" sz="1400" b="1"/>
              <a:t>4</a:t>
            </a:r>
          </a:p>
        </xdr:txBody>
      </xdr:sp>
    </xdr:grpSp>
    <xdr:clientData/>
  </xdr:twoCellAnchor>
  <xdr:twoCellAnchor>
    <xdr:from>
      <xdr:col>2</xdr:col>
      <xdr:colOff>9525</xdr:colOff>
      <xdr:row>37</xdr:row>
      <xdr:rowOff>142875</xdr:rowOff>
    </xdr:from>
    <xdr:to>
      <xdr:col>3</xdr:col>
      <xdr:colOff>6628252</xdr:colOff>
      <xdr:row>67</xdr:row>
      <xdr:rowOff>66077</xdr:rowOff>
    </xdr:to>
    <xdr:grpSp>
      <xdr:nvGrpSpPr>
        <xdr:cNvPr id="46" name="Group 45">
          <a:extLst>
            <a:ext uri="{FF2B5EF4-FFF2-40B4-BE49-F238E27FC236}">
              <a16:creationId xmlns:a16="http://schemas.microsoft.com/office/drawing/2014/main" id="{00000000-0008-0000-0100-00002E000000}"/>
            </a:ext>
          </a:extLst>
        </xdr:cNvPr>
        <xdr:cNvGrpSpPr/>
      </xdr:nvGrpSpPr>
      <xdr:grpSpPr>
        <a:xfrm>
          <a:off x="530225" y="9521825"/>
          <a:ext cx="9304777" cy="4685702"/>
          <a:chOff x="457200" y="12639675"/>
          <a:chExt cx="9180952" cy="4780952"/>
        </a:xfrm>
      </xdr:grpSpPr>
      <xdr:pic>
        <xdr:nvPicPr>
          <xdr:cNvPr id="45" name="Picture 44">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0"/>
          <a:stretch>
            <a:fillRect/>
          </a:stretch>
        </xdr:blipFill>
        <xdr:spPr>
          <a:xfrm>
            <a:off x="457200" y="12639675"/>
            <a:ext cx="9180952" cy="4780952"/>
          </a:xfrm>
          <a:prstGeom prst="rect">
            <a:avLst/>
          </a:prstGeom>
          <a:ln>
            <a:solidFill>
              <a:srgbClr val="D9D9D9"/>
            </a:solidFill>
          </a:ln>
        </xdr:spPr>
      </xdr:pic>
      <xdr:sp macro="" textlink="">
        <xdr:nvSpPr>
          <xdr:cNvPr id="4" name="Oval 3">
            <a:extLst>
              <a:ext uri="{FF2B5EF4-FFF2-40B4-BE49-F238E27FC236}">
                <a16:creationId xmlns:a16="http://schemas.microsoft.com/office/drawing/2014/main" id="{00000000-0008-0000-0100-000004000000}"/>
              </a:ext>
            </a:extLst>
          </xdr:cNvPr>
          <xdr:cNvSpPr/>
        </xdr:nvSpPr>
        <xdr:spPr>
          <a:xfrm>
            <a:off x="5057775" y="13258800"/>
            <a:ext cx="257175" cy="257175"/>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AU" sz="1400" b="1"/>
              <a:t>1</a:t>
            </a:r>
          </a:p>
        </xdr:txBody>
      </xdr:sp>
      <xdr:sp macro="" textlink="">
        <xdr:nvSpPr>
          <xdr:cNvPr id="7" name="Oval 6">
            <a:extLst>
              <a:ext uri="{FF2B5EF4-FFF2-40B4-BE49-F238E27FC236}">
                <a16:creationId xmlns:a16="http://schemas.microsoft.com/office/drawing/2014/main" id="{00000000-0008-0000-0100-000007000000}"/>
              </a:ext>
            </a:extLst>
          </xdr:cNvPr>
          <xdr:cNvSpPr/>
        </xdr:nvSpPr>
        <xdr:spPr>
          <a:xfrm>
            <a:off x="8201025" y="15668625"/>
            <a:ext cx="257175" cy="257175"/>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AU" sz="1400" b="1"/>
              <a:t>2</a:t>
            </a:r>
          </a:p>
        </xdr:txBody>
      </xdr:sp>
      <xdr:sp macro="" textlink="">
        <xdr:nvSpPr>
          <xdr:cNvPr id="33" name="Arc 32">
            <a:extLst>
              <a:ext uri="{FF2B5EF4-FFF2-40B4-BE49-F238E27FC236}">
                <a16:creationId xmlns:a16="http://schemas.microsoft.com/office/drawing/2014/main" id="{00000000-0008-0000-0100-000021000000}"/>
              </a:ext>
            </a:extLst>
          </xdr:cNvPr>
          <xdr:cNvSpPr/>
        </xdr:nvSpPr>
        <xdr:spPr>
          <a:xfrm rot="13527759">
            <a:off x="4542143" y="14101886"/>
            <a:ext cx="1994376" cy="1920811"/>
          </a:xfrm>
          <a:prstGeom prst="arc">
            <a:avLst/>
          </a:prstGeom>
          <a:ln w="19050">
            <a:solidFill>
              <a:srgbClr val="FF0000"/>
            </a:solidFill>
            <a:head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sp macro="" textlink="">
        <xdr:nvSpPr>
          <xdr:cNvPr id="38" name="Rectangle 37">
            <a:extLst>
              <a:ext uri="{FF2B5EF4-FFF2-40B4-BE49-F238E27FC236}">
                <a16:creationId xmlns:a16="http://schemas.microsoft.com/office/drawing/2014/main" id="{00000000-0008-0000-0100-000026000000}"/>
              </a:ext>
            </a:extLst>
          </xdr:cNvPr>
          <xdr:cNvSpPr/>
        </xdr:nvSpPr>
        <xdr:spPr>
          <a:xfrm>
            <a:off x="4991100" y="15420975"/>
            <a:ext cx="3829050"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rgbClr val="FF0000"/>
                </a:solidFill>
                <a:latin typeface="Arial" panose="020B0604020202020204" pitchFamily="34" charset="0"/>
                <a:cs typeface="Arial" panose="020B0604020202020204" pitchFamily="34" charset="0"/>
              </a:rPr>
              <a:t>Returning</a:t>
            </a:r>
            <a:r>
              <a:rPr lang="en-AU" sz="1100" b="1" baseline="0">
                <a:solidFill>
                  <a:srgbClr val="FF0000"/>
                </a:solidFill>
                <a:latin typeface="Arial" panose="020B0604020202020204" pitchFamily="34" charset="0"/>
                <a:cs typeface="Arial" panose="020B0604020202020204" pitchFamily="34" charset="0"/>
              </a:rPr>
              <a:t> student numbers for each enrolment cohort</a:t>
            </a:r>
            <a:endParaRPr lang="en-AU" sz="1100" b="1">
              <a:solidFill>
                <a:srgbClr val="FF0000"/>
              </a:solidFill>
              <a:latin typeface="Arial" panose="020B0604020202020204" pitchFamily="34" charset="0"/>
              <a:cs typeface="Arial" panose="020B0604020202020204" pitchFamily="34" charset="0"/>
            </a:endParaRPr>
          </a:p>
        </xdr:txBody>
      </xdr:sp>
      <xdr:sp macro="" textlink="">
        <xdr:nvSpPr>
          <xdr:cNvPr id="40" name="Rectangle 39">
            <a:extLst>
              <a:ext uri="{FF2B5EF4-FFF2-40B4-BE49-F238E27FC236}">
                <a16:creationId xmlns:a16="http://schemas.microsoft.com/office/drawing/2014/main" id="{00000000-0008-0000-0100-000028000000}"/>
              </a:ext>
            </a:extLst>
          </xdr:cNvPr>
          <xdr:cNvSpPr/>
        </xdr:nvSpPr>
        <xdr:spPr>
          <a:xfrm>
            <a:off x="3257550" y="13525500"/>
            <a:ext cx="1352550"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baseline="0">
                <a:solidFill>
                  <a:srgbClr val="FF0000"/>
                </a:solidFill>
                <a:latin typeface="Arial" panose="020B0604020202020204" pitchFamily="34" charset="0"/>
                <a:cs typeface="Arial" panose="020B0604020202020204" pitchFamily="34" charset="0"/>
              </a:rPr>
              <a:t>Commencements</a:t>
            </a:r>
            <a:endParaRPr lang="en-AU" sz="1100" b="1">
              <a:solidFill>
                <a:srgbClr val="FF0000"/>
              </a:solidFill>
              <a:latin typeface="Arial" panose="020B0604020202020204" pitchFamily="34" charset="0"/>
              <a:cs typeface="Arial" panose="020B060402020202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2973915</xdr:colOff>
      <xdr:row>1</xdr:row>
      <xdr:rowOff>0</xdr:rowOff>
    </xdr:from>
    <xdr:to>
      <xdr:col>7</xdr:col>
      <xdr:colOff>1206499</xdr:colOff>
      <xdr:row>2</xdr:row>
      <xdr:rowOff>21166</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5274026" y="162278"/>
          <a:ext cx="5506862" cy="338666"/>
          <a:chOff x="7614397" y="148167"/>
          <a:chExt cx="5183344" cy="355475"/>
        </a:xfrm>
      </xdr:grpSpPr>
      <xdr:sp macro="" textlink="">
        <xdr:nvSpPr>
          <xdr:cNvPr id="3" name="Rectangle 2">
            <a:extLst>
              <a:ext uri="{FF2B5EF4-FFF2-40B4-BE49-F238E27FC236}">
                <a16:creationId xmlns:a16="http://schemas.microsoft.com/office/drawing/2014/main" id="{00000000-0008-0000-0200-000003000000}"/>
              </a:ext>
            </a:extLst>
          </xdr:cNvPr>
          <xdr:cNvSpPr/>
        </xdr:nvSpPr>
        <xdr:spPr>
          <a:xfrm>
            <a:off x="11095934" y="209801"/>
            <a:ext cx="219075" cy="2159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17330" y="209801"/>
            <a:ext cx="851772"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Manual entry</a:t>
            </a:r>
          </a:p>
        </xdr:txBody>
      </xdr:sp>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9069043" y="209801"/>
            <a:ext cx="196175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Complete</a:t>
            </a:r>
            <a:r>
              <a:rPr lang="en-AU" sz="900" baseline="0">
                <a:latin typeface="Arial" panose="020B0604020202020204" pitchFamily="34" charset="0"/>
                <a:cs typeface="Arial" panose="020B0604020202020204" pitchFamily="34" charset="0"/>
              </a:rPr>
              <a:t> using preselected option</a:t>
            </a:r>
            <a:endParaRPr lang="en-AU" sz="900">
              <a:latin typeface="Arial" panose="020B0604020202020204" pitchFamily="34" charset="0"/>
              <a:cs typeface="Arial" panose="020B0604020202020204" pitchFamily="34" charset="0"/>
            </a:endParaRPr>
          </a:p>
        </xdr:txBody>
      </xdr:sp>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1324534" y="209801"/>
            <a:ext cx="144834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Completed automatically</a:t>
            </a:r>
          </a:p>
        </xdr:txBody>
      </xdr:sp>
      <xdr:sp macro="" textlink="">
        <xdr:nvSpPr>
          <xdr:cNvPr id="7" name="Rectangle 6">
            <a:extLst>
              <a:ext uri="{FF2B5EF4-FFF2-40B4-BE49-F238E27FC236}">
                <a16:creationId xmlns:a16="http://schemas.microsoft.com/office/drawing/2014/main" id="{00000000-0008-0000-0200-000007000000}"/>
              </a:ext>
            </a:extLst>
          </xdr:cNvPr>
          <xdr:cNvSpPr/>
        </xdr:nvSpPr>
        <xdr:spPr>
          <a:xfrm>
            <a:off x="8840443" y="209801"/>
            <a:ext cx="219075" cy="223308"/>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8" name="Rectangle 7">
            <a:extLst>
              <a:ext uri="{FF2B5EF4-FFF2-40B4-BE49-F238E27FC236}">
                <a16:creationId xmlns:a16="http://schemas.microsoft.com/office/drawing/2014/main" id="{00000000-0008-0000-0200-000008000000}"/>
              </a:ext>
            </a:extLst>
          </xdr:cNvPr>
          <xdr:cNvSpPr/>
        </xdr:nvSpPr>
        <xdr:spPr>
          <a:xfrm>
            <a:off x="7688730" y="209801"/>
            <a:ext cx="219075" cy="216958"/>
          </a:xfrm>
          <a:prstGeom prst="rect">
            <a:avLst/>
          </a:prstGeom>
          <a:solidFill>
            <a:srgbClr val="CC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Rectangle 8">
            <a:extLst>
              <a:ext uri="{FF2B5EF4-FFF2-40B4-BE49-F238E27FC236}">
                <a16:creationId xmlns:a16="http://schemas.microsoft.com/office/drawing/2014/main" id="{00000000-0008-0000-0200-000009000000}"/>
              </a:ext>
            </a:extLst>
          </xdr:cNvPr>
          <xdr:cNvSpPr/>
        </xdr:nvSpPr>
        <xdr:spPr>
          <a:xfrm>
            <a:off x="7614397" y="148167"/>
            <a:ext cx="5183344" cy="355475"/>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878416</xdr:colOff>
      <xdr:row>0</xdr:row>
      <xdr:rowOff>148167</xdr:rowOff>
    </xdr:from>
    <xdr:to>
      <xdr:col>12</xdr:col>
      <xdr:colOff>10584</xdr:colOff>
      <xdr:row>1</xdr:row>
      <xdr:rowOff>315383</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8223249" y="148167"/>
          <a:ext cx="5468057" cy="343605"/>
          <a:chOff x="7614397" y="148167"/>
          <a:chExt cx="5183344" cy="355475"/>
        </a:xfrm>
      </xdr:grpSpPr>
      <xdr:sp macro="" textlink="">
        <xdr:nvSpPr>
          <xdr:cNvPr id="3" name="Rectangle 2">
            <a:extLst>
              <a:ext uri="{FF2B5EF4-FFF2-40B4-BE49-F238E27FC236}">
                <a16:creationId xmlns:a16="http://schemas.microsoft.com/office/drawing/2014/main" id="{00000000-0008-0000-0300-000003000000}"/>
              </a:ext>
            </a:extLst>
          </xdr:cNvPr>
          <xdr:cNvSpPr/>
        </xdr:nvSpPr>
        <xdr:spPr>
          <a:xfrm>
            <a:off x="11095934" y="209801"/>
            <a:ext cx="219075" cy="2159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7917330" y="209801"/>
            <a:ext cx="851772"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Manual entry</a:t>
            </a:r>
          </a:p>
        </xdr:txBody>
      </xdr:sp>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9069043" y="209801"/>
            <a:ext cx="196175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Complete</a:t>
            </a:r>
            <a:r>
              <a:rPr lang="en-AU" sz="900" baseline="0">
                <a:latin typeface="Arial" panose="020B0604020202020204" pitchFamily="34" charset="0"/>
                <a:cs typeface="Arial" panose="020B0604020202020204" pitchFamily="34" charset="0"/>
              </a:rPr>
              <a:t> using preselected option</a:t>
            </a:r>
            <a:endParaRPr lang="en-AU" sz="900">
              <a:latin typeface="Arial" panose="020B0604020202020204" pitchFamily="34" charset="0"/>
              <a:cs typeface="Arial" panose="020B0604020202020204" pitchFamily="34" charset="0"/>
            </a:endParaRPr>
          </a:p>
        </xdr:txBody>
      </xdr:sp>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11324534" y="209801"/>
            <a:ext cx="144834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Completed automatically</a:t>
            </a:r>
          </a:p>
        </xdr:txBody>
      </xdr:sp>
      <xdr:sp macro="" textlink="">
        <xdr:nvSpPr>
          <xdr:cNvPr id="7" name="Rectangle 6">
            <a:extLst>
              <a:ext uri="{FF2B5EF4-FFF2-40B4-BE49-F238E27FC236}">
                <a16:creationId xmlns:a16="http://schemas.microsoft.com/office/drawing/2014/main" id="{00000000-0008-0000-0300-000007000000}"/>
              </a:ext>
            </a:extLst>
          </xdr:cNvPr>
          <xdr:cNvSpPr/>
        </xdr:nvSpPr>
        <xdr:spPr>
          <a:xfrm>
            <a:off x="8840443" y="209801"/>
            <a:ext cx="219075" cy="223308"/>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8" name="Rectangle 7">
            <a:extLst>
              <a:ext uri="{FF2B5EF4-FFF2-40B4-BE49-F238E27FC236}">
                <a16:creationId xmlns:a16="http://schemas.microsoft.com/office/drawing/2014/main" id="{00000000-0008-0000-0300-000008000000}"/>
              </a:ext>
            </a:extLst>
          </xdr:cNvPr>
          <xdr:cNvSpPr/>
        </xdr:nvSpPr>
        <xdr:spPr>
          <a:xfrm>
            <a:off x="7688730" y="209801"/>
            <a:ext cx="219075" cy="216958"/>
          </a:xfrm>
          <a:prstGeom prst="rect">
            <a:avLst/>
          </a:prstGeom>
          <a:solidFill>
            <a:srgbClr val="CC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Rectangle 8">
            <a:extLst>
              <a:ext uri="{FF2B5EF4-FFF2-40B4-BE49-F238E27FC236}">
                <a16:creationId xmlns:a16="http://schemas.microsoft.com/office/drawing/2014/main" id="{00000000-0008-0000-0300-000009000000}"/>
              </a:ext>
            </a:extLst>
          </xdr:cNvPr>
          <xdr:cNvSpPr/>
        </xdr:nvSpPr>
        <xdr:spPr>
          <a:xfrm>
            <a:off x="7614397" y="148167"/>
            <a:ext cx="5183344" cy="355475"/>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846667</xdr:colOff>
      <xdr:row>0</xdr:row>
      <xdr:rowOff>148167</xdr:rowOff>
    </xdr:from>
    <xdr:to>
      <xdr:col>11</xdr:col>
      <xdr:colOff>8094</xdr:colOff>
      <xdr:row>1</xdr:row>
      <xdr:rowOff>323725</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7930445" y="148167"/>
          <a:ext cx="5497316" cy="345597"/>
          <a:chOff x="7614397" y="148167"/>
          <a:chExt cx="5183344" cy="355475"/>
        </a:xfrm>
      </xdr:grpSpPr>
      <xdr:sp macro="" textlink="">
        <xdr:nvSpPr>
          <xdr:cNvPr id="3" name="Rectangle 2">
            <a:extLst>
              <a:ext uri="{FF2B5EF4-FFF2-40B4-BE49-F238E27FC236}">
                <a16:creationId xmlns:a16="http://schemas.microsoft.com/office/drawing/2014/main" id="{00000000-0008-0000-0400-000003000000}"/>
              </a:ext>
            </a:extLst>
          </xdr:cNvPr>
          <xdr:cNvSpPr/>
        </xdr:nvSpPr>
        <xdr:spPr>
          <a:xfrm>
            <a:off x="11095934" y="209801"/>
            <a:ext cx="219075" cy="2159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7917330" y="209801"/>
            <a:ext cx="851772"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Manual entry</a:t>
            </a:r>
          </a:p>
        </xdr:txBody>
      </xdr:sp>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9069043" y="209801"/>
            <a:ext cx="196175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Complete</a:t>
            </a:r>
            <a:r>
              <a:rPr lang="en-AU" sz="900" baseline="0">
                <a:latin typeface="Arial" panose="020B0604020202020204" pitchFamily="34" charset="0"/>
                <a:cs typeface="Arial" panose="020B0604020202020204" pitchFamily="34" charset="0"/>
              </a:rPr>
              <a:t> using preselected option</a:t>
            </a:r>
            <a:endParaRPr lang="en-AU" sz="900">
              <a:latin typeface="Arial" panose="020B0604020202020204" pitchFamily="34" charset="0"/>
              <a:cs typeface="Arial" panose="020B0604020202020204" pitchFamily="34" charset="0"/>
            </a:endParaRPr>
          </a:p>
        </xdr:txBody>
      </xdr:sp>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1324534" y="209801"/>
            <a:ext cx="144834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Completed automatically</a:t>
            </a:r>
          </a:p>
        </xdr:txBody>
      </xdr:sp>
      <xdr:sp macro="" textlink="">
        <xdr:nvSpPr>
          <xdr:cNvPr id="7" name="Rectangle 6">
            <a:extLst>
              <a:ext uri="{FF2B5EF4-FFF2-40B4-BE49-F238E27FC236}">
                <a16:creationId xmlns:a16="http://schemas.microsoft.com/office/drawing/2014/main" id="{00000000-0008-0000-0400-000007000000}"/>
              </a:ext>
            </a:extLst>
          </xdr:cNvPr>
          <xdr:cNvSpPr/>
        </xdr:nvSpPr>
        <xdr:spPr>
          <a:xfrm>
            <a:off x="8840443" y="209801"/>
            <a:ext cx="219075" cy="223308"/>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8" name="Rectangle 7">
            <a:extLst>
              <a:ext uri="{FF2B5EF4-FFF2-40B4-BE49-F238E27FC236}">
                <a16:creationId xmlns:a16="http://schemas.microsoft.com/office/drawing/2014/main" id="{00000000-0008-0000-0400-000008000000}"/>
              </a:ext>
            </a:extLst>
          </xdr:cNvPr>
          <xdr:cNvSpPr/>
        </xdr:nvSpPr>
        <xdr:spPr>
          <a:xfrm>
            <a:off x="7688730" y="209801"/>
            <a:ext cx="219075" cy="216958"/>
          </a:xfrm>
          <a:prstGeom prst="rect">
            <a:avLst/>
          </a:prstGeom>
          <a:solidFill>
            <a:srgbClr val="CC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Rectangle 8">
            <a:extLst>
              <a:ext uri="{FF2B5EF4-FFF2-40B4-BE49-F238E27FC236}">
                <a16:creationId xmlns:a16="http://schemas.microsoft.com/office/drawing/2014/main" id="{00000000-0008-0000-0400-000009000000}"/>
              </a:ext>
            </a:extLst>
          </xdr:cNvPr>
          <xdr:cNvSpPr/>
        </xdr:nvSpPr>
        <xdr:spPr>
          <a:xfrm>
            <a:off x="7614397" y="148167"/>
            <a:ext cx="5183344" cy="355475"/>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857250</xdr:colOff>
      <xdr:row>0</xdr:row>
      <xdr:rowOff>148167</xdr:rowOff>
    </xdr:from>
    <xdr:to>
      <xdr:col>10</xdr:col>
      <xdr:colOff>3037417</xdr:colOff>
      <xdr:row>1</xdr:row>
      <xdr:rowOff>328083</xdr:rowOff>
    </xdr:to>
    <xdr:grpSp>
      <xdr:nvGrpSpPr>
        <xdr:cNvPr id="9" name="Group 8">
          <a:extLst>
            <a:ext uri="{FF2B5EF4-FFF2-40B4-BE49-F238E27FC236}">
              <a16:creationId xmlns:a16="http://schemas.microsoft.com/office/drawing/2014/main" id="{00000000-0008-0000-0500-000009000000}"/>
            </a:ext>
          </a:extLst>
        </xdr:cNvPr>
        <xdr:cNvGrpSpPr/>
      </xdr:nvGrpSpPr>
      <xdr:grpSpPr>
        <a:xfrm>
          <a:off x="7941028" y="148167"/>
          <a:ext cx="5319889" cy="343605"/>
          <a:chOff x="7614397" y="148167"/>
          <a:chExt cx="5183344" cy="355475"/>
        </a:xfrm>
      </xdr:grpSpPr>
      <xdr:sp macro="" textlink="">
        <xdr:nvSpPr>
          <xdr:cNvPr id="2" name="Rectangle 1">
            <a:extLst>
              <a:ext uri="{FF2B5EF4-FFF2-40B4-BE49-F238E27FC236}">
                <a16:creationId xmlns:a16="http://schemas.microsoft.com/office/drawing/2014/main" id="{00000000-0008-0000-0500-000002000000}"/>
              </a:ext>
            </a:extLst>
          </xdr:cNvPr>
          <xdr:cNvSpPr/>
        </xdr:nvSpPr>
        <xdr:spPr>
          <a:xfrm>
            <a:off x="11095934" y="209801"/>
            <a:ext cx="219075" cy="2159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7917330" y="209801"/>
            <a:ext cx="851772"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Manual entry</a:t>
            </a:r>
          </a:p>
        </xdr:txBody>
      </xdr:sp>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9069043" y="209801"/>
            <a:ext cx="196175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Complete</a:t>
            </a:r>
            <a:r>
              <a:rPr lang="en-AU" sz="900" baseline="0">
                <a:latin typeface="Arial" panose="020B0604020202020204" pitchFamily="34" charset="0"/>
                <a:cs typeface="Arial" panose="020B0604020202020204" pitchFamily="34" charset="0"/>
              </a:rPr>
              <a:t> using preselected option</a:t>
            </a:r>
            <a:endParaRPr lang="en-AU" sz="900">
              <a:latin typeface="Arial" panose="020B0604020202020204" pitchFamily="34" charset="0"/>
              <a:cs typeface="Arial" panose="020B0604020202020204" pitchFamily="34" charset="0"/>
            </a:endParaRPr>
          </a:p>
        </xdr:txBody>
      </xdr:sp>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1324534" y="209801"/>
            <a:ext cx="144834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Completed automatically</a:t>
            </a:r>
          </a:p>
        </xdr:txBody>
      </xdr:sp>
      <xdr:sp macro="" textlink="">
        <xdr:nvSpPr>
          <xdr:cNvPr id="6" name="Rectangle 5">
            <a:extLst>
              <a:ext uri="{FF2B5EF4-FFF2-40B4-BE49-F238E27FC236}">
                <a16:creationId xmlns:a16="http://schemas.microsoft.com/office/drawing/2014/main" id="{00000000-0008-0000-0500-000006000000}"/>
              </a:ext>
            </a:extLst>
          </xdr:cNvPr>
          <xdr:cNvSpPr/>
        </xdr:nvSpPr>
        <xdr:spPr>
          <a:xfrm>
            <a:off x="8840443" y="209801"/>
            <a:ext cx="219075" cy="223308"/>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7" name="Rectangle 6">
            <a:extLst>
              <a:ext uri="{FF2B5EF4-FFF2-40B4-BE49-F238E27FC236}">
                <a16:creationId xmlns:a16="http://schemas.microsoft.com/office/drawing/2014/main" id="{00000000-0008-0000-0500-000007000000}"/>
              </a:ext>
            </a:extLst>
          </xdr:cNvPr>
          <xdr:cNvSpPr/>
        </xdr:nvSpPr>
        <xdr:spPr>
          <a:xfrm>
            <a:off x="7688730" y="209801"/>
            <a:ext cx="219075" cy="216958"/>
          </a:xfrm>
          <a:prstGeom prst="rect">
            <a:avLst/>
          </a:prstGeom>
          <a:solidFill>
            <a:srgbClr val="CC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8" name="Rectangle 7">
            <a:extLst>
              <a:ext uri="{FF2B5EF4-FFF2-40B4-BE49-F238E27FC236}">
                <a16:creationId xmlns:a16="http://schemas.microsoft.com/office/drawing/2014/main" id="{00000000-0008-0000-0500-000008000000}"/>
              </a:ext>
            </a:extLst>
          </xdr:cNvPr>
          <xdr:cNvSpPr/>
        </xdr:nvSpPr>
        <xdr:spPr>
          <a:xfrm>
            <a:off x="7614397" y="148167"/>
            <a:ext cx="5183344" cy="355475"/>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878416</xdr:colOff>
      <xdr:row>0</xdr:row>
      <xdr:rowOff>148167</xdr:rowOff>
    </xdr:from>
    <xdr:to>
      <xdr:col>11</xdr:col>
      <xdr:colOff>10583</xdr:colOff>
      <xdr:row>1</xdr:row>
      <xdr:rowOff>328083</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7962194" y="148167"/>
          <a:ext cx="5468056" cy="343605"/>
          <a:chOff x="7614397" y="148167"/>
          <a:chExt cx="5183344" cy="355475"/>
        </a:xfrm>
      </xdr:grpSpPr>
      <xdr:sp macro="" textlink="">
        <xdr:nvSpPr>
          <xdr:cNvPr id="3" name="Rectangle 2">
            <a:extLst>
              <a:ext uri="{FF2B5EF4-FFF2-40B4-BE49-F238E27FC236}">
                <a16:creationId xmlns:a16="http://schemas.microsoft.com/office/drawing/2014/main" id="{00000000-0008-0000-0600-000003000000}"/>
              </a:ext>
            </a:extLst>
          </xdr:cNvPr>
          <xdr:cNvSpPr/>
        </xdr:nvSpPr>
        <xdr:spPr>
          <a:xfrm>
            <a:off x="11095934" y="209801"/>
            <a:ext cx="219075" cy="2159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7917330" y="209801"/>
            <a:ext cx="851772"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Manual entry</a:t>
            </a:r>
          </a:p>
        </xdr:txBody>
      </xdr:sp>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9069043" y="209801"/>
            <a:ext cx="196175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Complete</a:t>
            </a:r>
            <a:r>
              <a:rPr lang="en-AU" sz="900" baseline="0">
                <a:latin typeface="Arial" panose="020B0604020202020204" pitchFamily="34" charset="0"/>
                <a:cs typeface="Arial" panose="020B0604020202020204" pitchFamily="34" charset="0"/>
              </a:rPr>
              <a:t> using preselected option</a:t>
            </a:r>
            <a:endParaRPr lang="en-AU" sz="900">
              <a:latin typeface="Arial" panose="020B0604020202020204" pitchFamily="34" charset="0"/>
              <a:cs typeface="Arial" panose="020B0604020202020204" pitchFamily="34" charset="0"/>
            </a:endParaRPr>
          </a:p>
        </xdr:txBody>
      </xdr:sp>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11324534" y="209801"/>
            <a:ext cx="144834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Completed automatically</a:t>
            </a:r>
          </a:p>
        </xdr:txBody>
      </xdr:sp>
      <xdr:sp macro="" textlink="">
        <xdr:nvSpPr>
          <xdr:cNvPr id="7" name="Rectangle 6">
            <a:extLst>
              <a:ext uri="{FF2B5EF4-FFF2-40B4-BE49-F238E27FC236}">
                <a16:creationId xmlns:a16="http://schemas.microsoft.com/office/drawing/2014/main" id="{00000000-0008-0000-0600-000007000000}"/>
              </a:ext>
            </a:extLst>
          </xdr:cNvPr>
          <xdr:cNvSpPr/>
        </xdr:nvSpPr>
        <xdr:spPr>
          <a:xfrm>
            <a:off x="8840443" y="209801"/>
            <a:ext cx="219075" cy="223308"/>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8" name="Rectangle 7">
            <a:extLst>
              <a:ext uri="{FF2B5EF4-FFF2-40B4-BE49-F238E27FC236}">
                <a16:creationId xmlns:a16="http://schemas.microsoft.com/office/drawing/2014/main" id="{00000000-0008-0000-0600-000008000000}"/>
              </a:ext>
            </a:extLst>
          </xdr:cNvPr>
          <xdr:cNvSpPr/>
        </xdr:nvSpPr>
        <xdr:spPr>
          <a:xfrm>
            <a:off x="7688730" y="209801"/>
            <a:ext cx="219075" cy="216958"/>
          </a:xfrm>
          <a:prstGeom prst="rect">
            <a:avLst/>
          </a:prstGeom>
          <a:solidFill>
            <a:srgbClr val="CC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Rectangle 8">
            <a:extLst>
              <a:ext uri="{FF2B5EF4-FFF2-40B4-BE49-F238E27FC236}">
                <a16:creationId xmlns:a16="http://schemas.microsoft.com/office/drawing/2014/main" id="{00000000-0008-0000-0600-000009000000}"/>
              </a:ext>
            </a:extLst>
          </xdr:cNvPr>
          <xdr:cNvSpPr/>
        </xdr:nvSpPr>
        <xdr:spPr>
          <a:xfrm>
            <a:off x="7614397" y="148167"/>
            <a:ext cx="5183344" cy="355475"/>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878416</xdr:colOff>
      <xdr:row>0</xdr:row>
      <xdr:rowOff>148167</xdr:rowOff>
    </xdr:from>
    <xdr:to>
      <xdr:col>11</xdr:col>
      <xdr:colOff>10583</xdr:colOff>
      <xdr:row>1</xdr:row>
      <xdr:rowOff>328083</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7962194" y="148167"/>
          <a:ext cx="5468056" cy="343605"/>
          <a:chOff x="7614397" y="148167"/>
          <a:chExt cx="5183344" cy="355475"/>
        </a:xfrm>
      </xdr:grpSpPr>
      <xdr:sp macro="" textlink="">
        <xdr:nvSpPr>
          <xdr:cNvPr id="3" name="Rectangle 2">
            <a:extLst>
              <a:ext uri="{FF2B5EF4-FFF2-40B4-BE49-F238E27FC236}">
                <a16:creationId xmlns:a16="http://schemas.microsoft.com/office/drawing/2014/main" id="{00000000-0008-0000-0700-000003000000}"/>
              </a:ext>
            </a:extLst>
          </xdr:cNvPr>
          <xdr:cNvSpPr/>
        </xdr:nvSpPr>
        <xdr:spPr>
          <a:xfrm>
            <a:off x="11095934" y="209801"/>
            <a:ext cx="219075" cy="2159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7917330" y="209801"/>
            <a:ext cx="851772"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Manual entry</a:t>
            </a:r>
          </a:p>
        </xdr:txBody>
      </xdr:sp>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9069043" y="209801"/>
            <a:ext cx="196175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Complete</a:t>
            </a:r>
            <a:r>
              <a:rPr lang="en-AU" sz="900" baseline="0">
                <a:latin typeface="Arial" panose="020B0604020202020204" pitchFamily="34" charset="0"/>
                <a:cs typeface="Arial" panose="020B0604020202020204" pitchFamily="34" charset="0"/>
              </a:rPr>
              <a:t> using preselected option</a:t>
            </a:r>
            <a:endParaRPr lang="en-AU" sz="900">
              <a:latin typeface="Arial" panose="020B0604020202020204" pitchFamily="34" charset="0"/>
              <a:cs typeface="Arial" panose="020B0604020202020204" pitchFamily="34" charset="0"/>
            </a:endParaRPr>
          </a:p>
        </xdr:txBody>
      </xdr:sp>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11324534" y="209801"/>
            <a:ext cx="144834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Completed automatically</a:t>
            </a:r>
          </a:p>
        </xdr:txBody>
      </xdr:sp>
      <xdr:sp macro="" textlink="">
        <xdr:nvSpPr>
          <xdr:cNvPr id="7" name="Rectangle 6">
            <a:extLst>
              <a:ext uri="{FF2B5EF4-FFF2-40B4-BE49-F238E27FC236}">
                <a16:creationId xmlns:a16="http://schemas.microsoft.com/office/drawing/2014/main" id="{00000000-0008-0000-0700-000007000000}"/>
              </a:ext>
            </a:extLst>
          </xdr:cNvPr>
          <xdr:cNvSpPr/>
        </xdr:nvSpPr>
        <xdr:spPr>
          <a:xfrm>
            <a:off x="8840443" y="209801"/>
            <a:ext cx="219075" cy="223308"/>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8" name="Rectangle 7">
            <a:extLst>
              <a:ext uri="{FF2B5EF4-FFF2-40B4-BE49-F238E27FC236}">
                <a16:creationId xmlns:a16="http://schemas.microsoft.com/office/drawing/2014/main" id="{00000000-0008-0000-0700-000008000000}"/>
              </a:ext>
            </a:extLst>
          </xdr:cNvPr>
          <xdr:cNvSpPr/>
        </xdr:nvSpPr>
        <xdr:spPr>
          <a:xfrm>
            <a:off x="7688730" y="209801"/>
            <a:ext cx="219075" cy="216958"/>
          </a:xfrm>
          <a:prstGeom prst="rect">
            <a:avLst/>
          </a:prstGeom>
          <a:solidFill>
            <a:srgbClr val="CC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Rectangle 8">
            <a:extLst>
              <a:ext uri="{FF2B5EF4-FFF2-40B4-BE49-F238E27FC236}">
                <a16:creationId xmlns:a16="http://schemas.microsoft.com/office/drawing/2014/main" id="{00000000-0008-0000-0700-000009000000}"/>
              </a:ext>
            </a:extLst>
          </xdr:cNvPr>
          <xdr:cNvSpPr/>
        </xdr:nvSpPr>
        <xdr:spPr>
          <a:xfrm>
            <a:off x="7614397" y="148167"/>
            <a:ext cx="5183344" cy="355475"/>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198968</xdr:colOff>
      <xdr:row>4</xdr:row>
      <xdr:rowOff>41277</xdr:rowOff>
    </xdr:from>
    <xdr:to>
      <xdr:col>8</xdr:col>
      <xdr:colOff>418043</xdr:colOff>
      <xdr:row>5</xdr:row>
      <xdr:rowOff>24344</xdr:rowOff>
    </xdr:to>
    <xdr:sp macro="" textlink="">
      <xdr:nvSpPr>
        <xdr:cNvPr id="2" name="Rectangle 1">
          <a:extLst>
            <a:ext uri="{FF2B5EF4-FFF2-40B4-BE49-F238E27FC236}">
              <a16:creationId xmlns:a16="http://schemas.microsoft.com/office/drawing/2014/main" id="{00000000-0008-0000-0800-000002000000}"/>
            </a:ext>
          </a:extLst>
        </xdr:cNvPr>
        <xdr:cNvSpPr/>
      </xdr:nvSpPr>
      <xdr:spPr>
        <a:xfrm>
          <a:off x="6094943" y="869952"/>
          <a:ext cx="219075" cy="211667"/>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oneCellAnchor>
    <xdr:from>
      <xdr:col>8</xdr:col>
      <xdr:colOff>427568</xdr:colOff>
      <xdr:row>1</xdr:row>
      <xdr:rowOff>57152</xdr:rowOff>
    </xdr:from>
    <xdr:ext cx="851772" cy="224998"/>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6323543" y="219077"/>
          <a:ext cx="851772"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Manual entry</a:t>
          </a:r>
        </a:p>
      </xdr:txBody>
    </xdr:sp>
    <xdr:clientData/>
  </xdr:oneCellAnchor>
  <xdr:oneCellAnchor>
    <xdr:from>
      <xdr:col>8</xdr:col>
      <xdr:colOff>427568</xdr:colOff>
      <xdr:row>2</xdr:row>
      <xdr:rowOff>32281</xdr:rowOff>
    </xdr:from>
    <xdr:ext cx="1961755" cy="224998"/>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6323543" y="527581"/>
          <a:ext cx="196175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Complete</a:t>
          </a:r>
          <a:r>
            <a:rPr lang="en-AU" sz="900" baseline="0">
              <a:latin typeface="Arial" panose="020B0604020202020204" pitchFamily="34" charset="0"/>
              <a:cs typeface="Arial" panose="020B0604020202020204" pitchFamily="34" charset="0"/>
            </a:rPr>
            <a:t> using preselected option</a:t>
          </a:r>
          <a:endParaRPr lang="en-AU" sz="900">
            <a:latin typeface="Arial" panose="020B0604020202020204" pitchFamily="34" charset="0"/>
            <a:cs typeface="Arial" panose="020B0604020202020204" pitchFamily="34" charset="0"/>
          </a:endParaRPr>
        </a:p>
      </xdr:txBody>
    </xdr:sp>
    <xdr:clientData/>
  </xdr:oneCellAnchor>
  <xdr:oneCellAnchor>
    <xdr:from>
      <xdr:col>8</xdr:col>
      <xdr:colOff>427568</xdr:colOff>
      <xdr:row>4</xdr:row>
      <xdr:rowOff>31752</xdr:rowOff>
    </xdr:from>
    <xdr:ext cx="1448345" cy="224998"/>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6323543" y="860427"/>
          <a:ext cx="144834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900">
              <a:latin typeface="Arial" panose="020B0604020202020204" pitchFamily="34" charset="0"/>
              <a:cs typeface="Arial" panose="020B0604020202020204" pitchFamily="34" charset="0"/>
            </a:rPr>
            <a:t>Completed automatically</a:t>
          </a:r>
        </a:p>
      </xdr:txBody>
    </xdr:sp>
    <xdr:clientData/>
  </xdr:oneCellAnchor>
  <xdr:oneCellAnchor>
    <xdr:from>
      <xdr:col>11</xdr:col>
      <xdr:colOff>298452</xdr:colOff>
      <xdr:row>1</xdr:row>
      <xdr:rowOff>8511</xdr:rowOff>
    </xdr:from>
    <xdr:ext cx="1930398" cy="1035096"/>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8280402" y="170436"/>
          <a:ext cx="1930398" cy="10350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900" b="1">
              <a:latin typeface="Arial" panose="020B0604020202020204" pitchFamily="34" charset="0"/>
              <a:cs typeface="Arial" panose="020B0604020202020204" pitchFamily="34" charset="0"/>
            </a:rPr>
            <a:t>Semester 1  (S1)</a:t>
          </a:r>
          <a:br>
            <a:rPr lang="en-AU" sz="900">
              <a:latin typeface="Arial" panose="020B0604020202020204" pitchFamily="34" charset="0"/>
              <a:cs typeface="Arial" panose="020B0604020202020204" pitchFamily="34" charset="0"/>
            </a:rPr>
          </a:br>
          <a:r>
            <a:rPr lang="en-AU" sz="900">
              <a:latin typeface="Arial" panose="020B0604020202020204" pitchFamily="34" charset="0"/>
              <a:cs typeface="Arial" panose="020B0604020202020204" pitchFamily="34" charset="0"/>
            </a:rPr>
            <a:t>Undertaken during</a:t>
          </a:r>
          <a:r>
            <a:rPr lang="en-AU" sz="900" baseline="0">
              <a:latin typeface="Arial" panose="020B0604020202020204" pitchFamily="34" charset="0"/>
              <a:cs typeface="Arial" panose="020B0604020202020204" pitchFamily="34" charset="0"/>
            </a:rPr>
            <a:t> the f</a:t>
          </a:r>
          <a:r>
            <a:rPr lang="en-AU" sz="900">
              <a:latin typeface="Arial" panose="020B0604020202020204" pitchFamily="34" charset="0"/>
              <a:cs typeface="Arial" panose="020B0604020202020204" pitchFamily="34" charset="0"/>
            </a:rPr>
            <a:t>irst</a:t>
          </a:r>
          <a:r>
            <a:rPr lang="en-AU" sz="900" baseline="0">
              <a:latin typeface="Arial" panose="020B0604020202020204" pitchFamily="34" charset="0"/>
              <a:cs typeface="Arial" panose="020B0604020202020204" pitchFamily="34" charset="0"/>
            </a:rPr>
            <a:t> half of the calendar year (Jan to Jun)</a:t>
          </a:r>
          <a:br>
            <a:rPr lang="en-AU" sz="900" baseline="0">
              <a:latin typeface="Arial" panose="020B0604020202020204" pitchFamily="34" charset="0"/>
              <a:cs typeface="Arial" panose="020B0604020202020204" pitchFamily="34" charset="0"/>
            </a:rPr>
          </a:br>
          <a:br>
            <a:rPr lang="en-AU" sz="900" baseline="0">
              <a:latin typeface="Arial" panose="020B0604020202020204" pitchFamily="34" charset="0"/>
              <a:cs typeface="Arial" panose="020B0604020202020204" pitchFamily="34" charset="0"/>
            </a:rPr>
          </a:br>
          <a:r>
            <a:rPr lang="en-AU" sz="900" b="1" baseline="0">
              <a:latin typeface="Arial" panose="020B0604020202020204" pitchFamily="34" charset="0"/>
              <a:cs typeface="Arial" panose="020B0604020202020204" pitchFamily="34" charset="0"/>
            </a:rPr>
            <a:t>Semester 2  (S2)</a:t>
          </a:r>
        </a:p>
        <a:p>
          <a:r>
            <a:rPr lang="en-AU" sz="900" baseline="0">
              <a:latin typeface="Arial" panose="020B0604020202020204" pitchFamily="34" charset="0"/>
              <a:cs typeface="Arial" panose="020B0604020202020204" pitchFamily="34" charset="0"/>
            </a:rPr>
            <a:t>Undertaken during the second half of the calendar year (Jul to Dec) </a:t>
          </a:r>
          <a:endParaRPr lang="en-AU" sz="900">
            <a:latin typeface="Arial" panose="020B0604020202020204" pitchFamily="34" charset="0"/>
            <a:cs typeface="Arial" panose="020B0604020202020204" pitchFamily="34" charset="0"/>
          </a:endParaRPr>
        </a:p>
      </xdr:txBody>
    </xdr:sp>
    <xdr:clientData/>
  </xdr:oneCellAnchor>
  <xdr:twoCellAnchor editAs="oneCell">
    <xdr:from>
      <xdr:col>8</xdr:col>
      <xdr:colOff>198968</xdr:colOff>
      <xdr:row>2</xdr:row>
      <xdr:rowOff>51331</xdr:rowOff>
    </xdr:from>
    <xdr:to>
      <xdr:col>8</xdr:col>
      <xdr:colOff>418043</xdr:colOff>
      <xdr:row>3</xdr:row>
      <xdr:rowOff>41805</xdr:rowOff>
    </xdr:to>
    <xdr:sp macro="" textlink="">
      <xdr:nvSpPr>
        <xdr:cNvPr id="7" name="Rectangle 6">
          <a:extLst>
            <a:ext uri="{FF2B5EF4-FFF2-40B4-BE49-F238E27FC236}">
              <a16:creationId xmlns:a16="http://schemas.microsoft.com/office/drawing/2014/main" id="{00000000-0008-0000-0800-000007000000}"/>
            </a:ext>
          </a:extLst>
        </xdr:cNvPr>
        <xdr:cNvSpPr/>
      </xdr:nvSpPr>
      <xdr:spPr>
        <a:xfrm>
          <a:off x="6094943" y="546631"/>
          <a:ext cx="219075" cy="226483"/>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8</xdr:col>
      <xdr:colOff>198968</xdr:colOff>
      <xdr:row>1</xdr:row>
      <xdr:rowOff>82552</xdr:rowOff>
    </xdr:from>
    <xdr:to>
      <xdr:col>8</xdr:col>
      <xdr:colOff>418043</xdr:colOff>
      <xdr:row>1</xdr:row>
      <xdr:rowOff>299510</xdr:rowOff>
    </xdr:to>
    <xdr:sp macro="" textlink="">
      <xdr:nvSpPr>
        <xdr:cNvPr id="8" name="Rectangle 7">
          <a:extLst>
            <a:ext uri="{FF2B5EF4-FFF2-40B4-BE49-F238E27FC236}">
              <a16:creationId xmlns:a16="http://schemas.microsoft.com/office/drawing/2014/main" id="{00000000-0008-0000-0800-000008000000}"/>
            </a:ext>
          </a:extLst>
        </xdr:cNvPr>
        <xdr:cNvSpPr/>
      </xdr:nvSpPr>
      <xdr:spPr>
        <a:xfrm>
          <a:off x="6094943" y="244477"/>
          <a:ext cx="219075" cy="216958"/>
        </a:xfrm>
        <a:prstGeom prst="rect">
          <a:avLst/>
        </a:prstGeom>
        <a:solidFill>
          <a:srgbClr val="CC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133350</xdr:colOff>
      <xdr:row>0</xdr:row>
      <xdr:rowOff>152400</xdr:rowOff>
    </xdr:from>
    <xdr:to>
      <xdr:col>14</xdr:col>
      <xdr:colOff>152400</xdr:colOff>
      <xdr:row>5</xdr:row>
      <xdr:rowOff>149086</xdr:rowOff>
    </xdr:to>
    <xdr:sp macro="" textlink="">
      <xdr:nvSpPr>
        <xdr:cNvPr id="9" name="Rectangle 8">
          <a:extLst>
            <a:ext uri="{FF2B5EF4-FFF2-40B4-BE49-F238E27FC236}">
              <a16:creationId xmlns:a16="http://schemas.microsoft.com/office/drawing/2014/main" id="{00000000-0008-0000-0800-000009000000}"/>
            </a:ext>
          </a:extLst>
        </xdr:cNvPr>
        <xdr:cNvSpPr/>
      </xdr:nvSpPr>
      <xdr:spPr>
        <a:xfrm>
          <a:off x="6029325" y="152400"/>
          <a:ext cx="4191000" cy="1053961"/>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11</xdr:col>
      <xdr:colOff>359834</xdr:colOff>
      <xdr:row>26</xdr:row>
      <xdr:rowOff>42333</xdr:rowOff>
    </xdr:from>
    <xdr:to>
      <xdr:col>14</xdr:col>
      <xdr:colOff>0</xdr:colOff>
      <xdr:row>27</xdr:row>
      <xdr:rowOff>156632</xdr:rowOff>
    </xdr:to>
    <xdr:sp macro="" textlink="">
      <xdr:nvSpPr>
        <xdr:cNvPr id="10" name="Rounded Rectangle 9">
          <a:hlinkClick xmlns:r="http://schemas.openxmlformats.org/officeDocument/2006/relationships" r:id="rId1"/>
          <a:extLst>
            <a:ext uri="{FF2B5EF4-FFF2-40B4-BE49-F238E27FC236}">
              <a16:creationId xmlns:a16="http://schemas.microsoft.com/office/drawing/2014/main" id="{00000000-0008-0000-0800-00000A000000}"/>
            </a:ext>
          </a:extLst>
        </xdr:cNvPr>
        <xdr:cNvSpPr/>
      </xdr:nvSpPr>
      <xdr:spPr>
        <a:xfrm>
          <a:off x="8604251" y="5355166"/>
          <a:ext cx="1735666" cy="304799"/>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en-AU" sz="1100" b="1">
              <a:latin typeface="Arial" panose="020B0604020202020204" pitchFamily="34" charset="0"/>
              <a:cs typeface="Arial" panose="020B0604020202020204" pitchFamily="34" charset="0"/>
            </a:rPr>
            <a:t>Link:</a:t>
          </a:r>
          <a:r>
            <a:rPr lang="en-AU" sz="1100" b="1" baseline="0">
              <a:latin typeface="Arial" panose="020B0604020202020204" pitchFamily="34" charset="0"/>
              <a:cs typeface="Arial" panose="020B0604020202020204" pitchFamily="34" charset="0"/>
            </a:rPr>
            <a:t> </a:t>
          </a:r>
          <a:r>
            <a:rPr lang="en-AU" sz="1100" b="1">
              <a:latin typeface="Arial" panose="020B0604020202020204" pitchFamily="34" charset="0"/>
              <a:cs typeface="Arial" panose="020B0604020202020204" pitchFamily="34" charset="0"/>
            </a:rPr>
            <a:t>Worked</a:t>
          </a:r>
          <a:r>
            <a:rPr lang="en-AU" sz="1100" b="1" baseline="0">
              <a:latin typeface="Arial" panose="020B0604020202020204" pitchFamily="34" charset="0"/>
              <a:cs typeface="Arial" panose="020B0604020202020204" pitchFamily="34" charset="0"/>
            </a:rPr>
            <a:t> Example</a:t>
          </a:r>
          <a:endParaRPr lang="en-AU" sz="11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ECFF"/>
    <pageSetUpPr fitToPage="1"/>
  </sheetPr>
  <dimension ref="A2:S272"/>
  <sheetViews>
    <sheetView showGridLines="0" zoomScale="90" zoomScaleNormal="90" zoomScaleSheetLayoutView="100" workbookViewId="0">
      <pane ySplit="7" topLeftCell="A8" activePane="bottomLeft" state="frozen"/>
      <selection pane="bottomLeft" activeCell="E29" sqref="E29:H29"/>
    </sheetView>
  </sheetViews>
  <sheetFormatPr defaultColWidth="0" defaultRowHeight="14"/>
  <cols>
    <col min="1" max="1" width="3.7265625" style="88" customWidth="1"/>
    <col min="2" max="3" width="3.7265625" style="4" customWidth="1"/>
    <col min="4" max="4" width="39.26953125" style="4" customWidth="1"/>
    <col min="5" max="14" width="10.453125" style="4" customWidth="1"/>
    <col min="15" max="15" width="3.7265625" style="4" customWidth="1"/>
    <col min="16" max="19" width="0" style="4" hidden="1" customWidth="1"/>
    <col min="20" max="16384" width="9.1796875" style="4" hidden="1"/>
  </cols>
  <sheetData>
    <row r="2" spans="2:14" ht="25">
      <c r="B2" s="5" t="s">
        <v>0</v>
      </c>
      <c r="C2" s="5"/>
    </row>
    <row r="4" spans="2:14" ht="14.5" thickBot="1"/>
    <row r="5" spans="2:14" ht="18" customHeight="1" thickBot="1">
      <c r="C5" s="8" t="s">
        <v>1</v>
      </c>
      <c r="D5" s="4" t="s">
        <v>2</v>
      </c>
      <c r="E5" s="155" t="s">
        <v>3</v>
      </c>
      <c r="F5" s="156"/>
      <c r="G5" s="156"/>
      <c r="H5" s="157"/>
    </row>
    <row r="6" spans="2:14">
      <c r="C6" s="66"/>
    </row>
    <row r="7" spans="2:14">
      <c r="C7" s="66"/>
    </row>
    <row r="8" spans="2:14">
      <c r="C8" s="66"/>
    </row>
    <row r="9" spans="2:14" ht="25">
      <c r="B9" s="118" t="s">
        <v>4</v>
      </c>
      <c r="C9" s="119"/>
      <c r="D9" s="94"/>
      <c r="E9" s="94"/>
      <c r="F9" s="94"/>
      <c r="G9" s="94"/>
      <c r="H9" s="94"/>
      <c r="I9" s="94"/>
      <c r="J9" s="94"/>
      <c r="K9" s="94"/>
      <c r="L9" s="94"/>
      <c r="M9" s="94"/>
      <c r="N9" s="94"/>
    </row>
    <row r="10" spans="2:14">
      <c r="C10" s="66"/>
    </row>
    <row r="11" spans="2:14">
      <c r="C11" s="66"/>
      <c r="E11" s="2" t="s">
        <v>5</v>
      </c>
      <c r="F11" s="2" t="s">
        <v>6</v>
      </c>
      <c r="G11" s="2" t="s">
        <v>7</v>
      </c>
      <c r="H11" s="2" t="s">
        <v>8</v>
      </c>
      <c r="I11" s="2" t="s">
        <v>9</v>
      </c>
    </row>
    <row r="12" spans="2:14">
      <c r="C12" s="117" t="s">
        <v>10</v>
      </c>
    </row>
    <row r="13" spans="2:14" ht="14.5" thickBot="1">
      <c r="C13" s="66"/>
      <c r="D13" s="4" t="str">
        <f>"Course 1 "&amp;IF(ISBLANK(E29),"","("&amp;E29&amp;")")</f>
        <v xml:space="preserve">Course 1 </v>
      </c>
      <c r="E13" s="116">
        <f>IF(E72=0,E71,E72)</f>
        <v>0</v>
      </c>
      <c r="F13" s="116">
        <f>IF(F72=0,F71,F72)</f>
        <v>20</v>
      </c>
      <c r="G13" s="116">
        <f>IF(G72=0,G71,G72)</f>
        <v>80</v>
      </c>
      <c r="H13" s="116">
        <f>IF(H72=0,H71,H72)</f>
        <v>180</v>
      </c>
      <c r="I13" s="116">
        <f>IF(I72=0,I71,I72)</f>
        <v>300</v>
      </c>
      <c r="K13" s="120" t="s">
        <v>11</v>
      </c>
    </row>
    <row r="14" spans="2:14" ht="14.5" thickBot="1">
      <c r="C14" s="66"/>
      <c r="D14" s="4" t="str">
        <f>"Course 2 "&amp;IF(ISBLANK(E79),"","("&amp;E79&amp;")")</f>
        <v xml:space="preserve">Course 2 </v>
      </c>
      <c r="E14" s="116">
        <f>IF(E122=0,E121,E122)</f>
        <v>0</v>
      </c>
      <c r="F14" s="116">
        <f>IF(F122=0,F121,F122)</f>
        <v>0</v>
      </c>
      <c r="G14" s="116">
        <f>IF(G122=0,G121,G122)</f>
        <v>0</v>
      </c>
      <c r="H14" s="116">
        <f>IF(H122=0,H121,H122)</f>
        <v>0</v>
      </c>
      <c r="I14" s="116">
        <f>IF(I122=0,I121,I122)</f>
        <v>0</v>
      </c>
      <c r="K14" s="120" t="s">
        <v>12</v>
      </c>
    </row>
    <row r="15" spans="2:14" ht="14.5" thickBot="1">
      <c r="C15" s="66"/>
      <c r="D15" s="4" t="str">
        <f>"Course 3 "&amp;IF(ISBLANK(E129),"","("&amp;E129&amp;")")</f>
        <v xml:space="preserve">Course 3 </v>
      </c>
      <c r="E15" s="116">
        <f>IF(E172=0,E171,E172)</f>
        <v>0</v>
      </c>
      <c r="F15" s="116">
        <f>IF(F172=0,F171,F172)</f>
        <v>0</v>
      </c>
      <c r="G15" s="116">
        <f>IF(G172=0,G171,G172)</f>
        <v>0</v>
      </c>
      <c r="H15" s="116">
        <f>IF(H172=0,H171,H172)</f>
        <v>0</v>
      </c>
      <c r="I15" s="116">
        <f>IF(I172=0,I171,I172)</f>
        <v>0</v>
      </c>
      <c r="K15" s="120" t="s">
        <v>13</v>
      </c>
    </row>
    <row r="16" spans="2:14" ht="14.5" thickBot="1">
      <c r="C16" s="66"/>
      <c r="D16" s="4" t="str">
        <f>"Course 4 "&amp;IF(ISBLANK(E179),"","("&amp;E179&amp;")")</f>
        <v xml:space="preserve">Course 4 </v>
      </c>
      <c r="E16" s="116">
        <f>IF(E222=0,E221,E222)</f>
        <v>0</v>
      </c>
      <c r="F16" s="116">
        <f>IF(F222=0,F221,F222)</f>
        <v>0</v>
      </c>
      <c r="G16" s="116">
        <f>IF(G222=0,G221,G222)</f>
        <v>0</v>
      </c>
      <c r="H16" s="116">
        <f>IF(H222=0,H221,H222)</f>
        <v>0</v>
      </c>
      <c r="I16" s="116">
        <f>IF(I222=0,I221,I222)</f>
        <v>0</v>
      </c>
      <c r="K16" s="120" t="s">
        <v>14</v>
      </c>
    </row>
    <row r="17" spans="2:14" ht="14.5" thickBot="1">
      <c r="C17" s="66"/>
      <c r="D17" s="4" t="str">
        <f>"Course 5 "&amp;IF(ISBLANK(E229),"","("&amp;E229&amp;")")</f>
        <v xml:space="preserve">Course 5 </v>
      </c>
      <c r="E17" s="116">
        <f>IF(E272=0,E271,E272)</f>
        <v>0</v>
      </c>
      <c r="F17" s="116">
        <f>IF(F272=0,F271,F272)</f>
        <v>0</v>
      </c>
      <c r="G17" s="116">
        <f>IF(G272=0,G271,G272)</f>
        <v>0</v>
      </c>
      <c r="H17" s="116">
        <f>IF(H272=0,H271,H272)</f>
        <v>0</v>
      </c>
      <c r="I17" s="116">
        <f>IF(I272=0,I271,I272)</f>
        <v>0</v>
      </c>
      <c r="K17" s="120" t="s">
        <v>15</v>
      </c>
    </row>
    <row r="18" spans="2:14" ht="14.5" thickBot="1">
      <c r="C18" s="66"/>
      <c r="D18" s="46" t="s">
        <v>16</v>
      </c>
      <c r="E18" s="115">
        <f>SUM(E13:E17)</f>
        <v>0</v>
      </c>
      <c r="F18" s="115">
        <f>SUM(F13:F17)</f>
        <v>20</v>
      </c>
      <c r="G18" s="115">
        <f>SUM(G13:G17)</f>
        <v>80</v>
      </c>
      <c r="H18" s="115">
        <f>SUM(H13:H17)</f>
        <v>180</v>
      </c>
      <c r="I18" s="115">
        <f>SUM(I13:I17)</f>
        <v>300</v>
      </c>
    </row>
    <row r="19" spans="2:14">
      <c r="C19" s="66"/>
    </row>
    <row r="20" spans="2:14" ht="14.5" thickBot="1">
      <c r="C20" s="43" t="s">
        <v>17</v>
      </c>
      <c r="E20" s="115">
        <f>'6. Staff'!E13</f>
        <v>0</v>
      </c>
      <c r="F20" s="115">
        <f>'6. Staff'!F13</f>
        <v>0</v>
      </c>
      <c r="G20" s="115">
        <f>'6. Staff'!G13</f>
        <v>0</v>
      </c>
      <c r="H20" s="115">
        <f>'6. Staff'!H13</f>
        <v>0</v>
      </c>
      <c r="I20" s="115">
        <f>'6. Staff'!I13</f>
        <v>0</v>
      </c>
      <c r="K20" s="120" t="s">
        <v>18</v>
      </c>
    </row>
    <row r="21" spans="2:14" ht="14.5" thickBot="1">
      <c r="C21" s="66"/>
    </row>
    <row r="22" spans="2:14" ht="14.5" thickBot="1">
      <c r="C22" s="43" t="s">
        <v>19</v>
      </c>
      <c r="E22" s="114" t="str">
        <f>IFERROR(E18/E20,"N/A")</f>
        <v>N/A</v>
      </c>
      <c r="F22" s="114" t="str">
        <f>IFERROR(F18/F20,"N/A")</f>
        <v>N/A</v>
      </c>
      <c r="G22" s="114" t="str">
        <f>IFERROR(G18/G20,"N/A")</f>
        <v>N/A</v>
      </c>
      <c r="H22" s="114" t="str">
        <f>IFERROR(H18/H20,"N/A")</f>
        <v>N/A</v>
      </c>
      <c r="I22" s="114" t="str">
        <f>IFERROR(I18/I20,"N/A")</f>
        <v>N/A</v>
      </c>
    </row>
    <row r="24" spans="2:14">
      <c r="C24" s="66"/>
    </row>
    <row r="25" spans="2:14" ht="25">
      <c r="B25" s="118" t="s">
        <v>20</v>
      </c>
      <c r="C25" s="118"/>
      <c r="D25" s="94"/>
      <c r="E25" s="94"/>
      <c r="F25" s="94"/>
      <c r="G25" s="94"/>
      <c r="H25" s="94"/>
      <c r="I25" s="94"/>
      <c r="J25" s="94"/>
      <c r="K25" s="94"/>
      <c r="L25" s="94"/>
      <c r="M25" s="94"/>
      <c r="N25" s="94"/>
    </row>
    <row r="26" spans="2:14">
      <c r="C26" s="66"/>
    </row>
    <row r="27" spans="2:14">
      <c r="C27" s="6" t="s">
        <v>21</v>
      </c>
      <c r="D27" s="6"/>
    </row>
    <row r="28" spans="2:14" ht="14.5" thickBot="1">
      <c r="C28" s="66"/>
    </row>
    <row r="29" spans="2:14" ht="18" customHeight="1" thickBot="1">
      <c r="C29" s="8"/>
      <c r="D29" s="4" t="s">
        <v>22</v>
      </c>
      <c r="E29" s="152"/>
      <c r="F29" s="153"/>
      <c r="G29" s="153"/>
      <c r="H29" s="154"/>
    </row>
    <row r="30" spans="2:14" ht="18" customHeight="1" thickBot="1">
      <c r="C30" s="66"/>
      <c r="D30" s="4" t="s">
        <v>23</v>
      </c>
      <c r="E30" s="155"/>
      <c r="F30" s="156"/>
      <c r="G30" s="156"/>
      <c r="H30" s="157"/>
    </row>
    <row r="31" spans="2:14" ht="18" customHeight="1" thickBot="1">
      <c r="C31" s="8"/>
      <c r="D31" s="4" t="s">
        <v>24</v>
      </c>
      <c r="E31" s="158"/>
      <c r="F31" s="159"/>
    </row>
    <row r="32" spans="2:14" ht="14.5" thickBot="1">
      <c r="C32" s="66"/>
      <c r="E32" s="2"/>
    </row>
    <row r="33" spans="2:17" ht="18" customHeight="1" thickBot="1">
      <c r="C33" s="67" t="s">
        <v>1</v>
      </c>
      <c r="D33" s="4" t="s">
        <v>25</v>
      </c>
      <c r="E33" s="160"/>
      <c r="F33" s="161"/>
    </row>
    <row r="34" spans="2:17" ht="18" customHeight="1" thickBot="1">
      <c r="C34" s="8" t="s">
        <v>1</v>
      </c>
      <c r="D34" s="4" t="s">
        <v>26</v>
      </c>
      <c r="E34" s="160"/>
      <c r="F34" s="161"/>
    </row>
    <row r="35" spans="2:17">
      <c r="C35" s="66"/>
    </row>
    <row r="36" spans="2:17">
      <c r="C36" s="66"/>
    </row>
    <row r="37" spans="2:17" ht="18">
      <c r="B37" s="8" t="s">
        <v>1</v>
      </c>
      <c r="C37" s="6" t="s">
        <v>27</v>
      </c>
      <c r="D37" s="6"/>
      <c r="J37" s="92"/>
      <c r="Q37" s="6"/>
    </row>
    <row r="39" spans="2:17" ht="15" customHeight="1">
      <c r="E39" s="151" t="s">
        <v>5</v>
      </c>
      <c r="F39" s="151"/>
      <c r="G39" s="151" t="s">
        <v>6</v>
      </c>
      <c r="H39" s="151"/>
      <c r="I39" s="151" t="s">
        <v>7</v>
      </c>
      <c r="J39" s="151"/>
      <c r="K39" s="151" t="s">
        <v>8</v>
      </c>
      <c r="L39" s="151"/>
      <c r="M39" s="151" t="s">
        <v>9</v>
      </c>
      <c r="N39" s="151"/>
    </row>
    <row r="40" spans="2:17" ht="14.5" thickBot="1">
      <c r="E40" s="2" t="str">
        <f>IF($E$5=Selections!$B$3,"S2","S1")</f>
        <v>S1</v>
      </c>
      <c r="F40" s="2" t="str">
        <f>IF($E$5=Selections!$B$3,"S1","S2")</f>
        <v>S2</v>
      </c>
      <c r="G40" s="142" t="str">
        <f>IF($E$5=Selections!$B$3,"S2","S1")</f>
        <v>S1</v>
      </c>
      <c r="H40" s="142" t="str">
        <f>IF($E$5=Selections!$B$3,"S1","S2")</f>
        <v>S2</v>
      </c>
      <c r="I40" s="2" t="str">
        <f>IF($E$5=Selections!$B$3,"S2","S1")</f>
        <v>S1</v>
      </c>
      <c r="J40" s="2" t="str">
        <f>IF($E$5=Selections!$B$3,"S1","S2")</f>
        <v>S2</v>
      </c>
      <c r="K40" s="142" t="str">
        <f>IF($E$5=Selections!$B$3,"S2","S1")</f>
        <v>S1</v>
      </c>
      <c r="L40" s="142" t="str">
        <f>IF($E$5=Selections!$B$3,"S1","S2")</f>
        <v>S2</v>
      </c>
      <c r="M40" s="2" t="str">
        <f>IF($E$5=Selections!$B$3,"S2","S1")</f>
        <v>S1</v>
      </c>
      <c r="N40" s="2" t="str">
        <f>IF($E$5=Selections!$B$3,"S1","S2")</f>
        <v>S2</v>
      </c>
    </row>
    <row r="41" spans="2:17" ht="15" thickTop="1" thickBot="1">
      <c r="C41" s="8" t="s">
        <v>1</v>
      </c>
      <c r="D41" s="4" t="s">
        <v>28</v>
      </c>
      <c r="E41" s="129"/>
      <c r="F41" s="130"/>
      <c r="G41" s="131">
        <v>5</v>
      </c>
      <c r="H41" s="143">
        <v>10</v>
      </c>
      <c r="I41" s="130">
        <v>15</v>
      </c>
      <c r="J41" s="130">
        <v>20</v>
      </c>
      <c r="K41" s="130">
        <v>25</v>
      </c>
      <c r="L41" s="130">
        <v>30</v>
      </c>
      <c r="M41" s="130">
        <v>35</v>
      </c>
      <c r="N41" s="129">
        <v>40</v>
      </c>
    </row>
    <row r="42" spans="2:17" ht="14.5" thickBot="1">
      <c r="C42" s="8" t="s">
        <v>1</v>
      </c>
      <c r="D42" s="4" t="s">
        <v>29</v>
      </c>
      <c r="E42" s="129"/>
      <c r="F42" s="130"/>
      <c r="G42" s="133"/>
      <c r="H42" s="143"/>
      <c r="I42" s="130"/>
      <c r="J42" s="130"/>
      <c r="K42" s="130"/>
      <c r="L42" s="130"/>
      <c r="M42" s="130"/>
      <c r="N42" s="129"/>
    </row>
    <row r="43" spans="2:17" ht="14.5" thickBot="1">
      <c r="C43" s="8" t="s">
        <v>1</v>
      </c>
      <c r="D43" s="4" t="s">
        <v>30</v>
      </c>
      <c r="E43" s="129"/>
      <c r="F43" s="130"/>
      <c r="G43" s="133">
        <v>5</v>
      </c>
      <c r="H43" s="143">
        <v>10</v>
      </c>
      <c r="I43" s="130">
        <v>15</v>
      </c>
      <c r="J43" s="130">
        <v>20</v>
      </c>
      <c r="K43" s="130">
        <v>25</v>
      </c>
      <c r="L43" s="130">
        <v>30</v>
      </c>
      <c r="M43" s="130">
        <v>35</v>
      </c>
      <c r="N43" s="129">
        <v>40</v>
      </c>
    </row>
    <row r="44" spans="2:17" ht="14.5" thickBot="1">
      <c r="C44" s="8" t="s">
        <v>1</v>
      </c>
      <c r="D44" s="4" t="s">
        <v>31</v>
      </c>
      <c r="E44" s="129"/>
      <c r="F44" s="130"/>
      <c r="G44" s="134"/>
      <c r="H44" s="143"/>
      <c r="I44" s="130"/>
      <c r="J44" s="130"/>
      <c r="K44" s="130"/>
      <c r="L44" s="130"/>
      <c r="M44" s="130"/>
      <c r="N44" s="129"/>
    </row>
    <row r="45" spans="2:17" ht="14.5" thickBot="1">
      <c r="D45" s="43" t="s">
        <v>32</v>
      </c>
      <c r="E45" s="3">
        <f t="shared" ref="E45:N45" si="0">SUM(E41:E44)</f>
        <v>0</v>
      </c>
      <c r="F45" s="3">
        <f t="shared" si="0"/>
        <v>0</v>
      </c>
      <c r="G45" s="144">
        <f t="shared" si="0"/>
        <v>10</v>
      </c>
      <c r="H45" s="3">
        <f t="shared" si="0"/>
        <v>20</v>
      </c>
      <c r="I45" s="3">
        <f t="shared" si="0"/>
        <v>30</v>
      </c>
      <c r="J45" s="3">
        <f t="shared" si="0"/>
        <v>40</v>
      </c>
      <c r="K45" s="3">
        <f t="shared" si="0"/>
        <v>50</v>
      </c>
      <c r="L45" s="3">
        <f t="shared" si="0"/>
        <v>60</v>
      </c>
      <c r="M45" s="3">
        <f t="shared" si="0"/>
        <v>70</v>
      </c>
      <c r="N45" s="3">
        <f t="shared" si="0"/>
        <v>80</v>
      </c>
    </row>
    <row r="48" spans="2:17" ht="18">
      <c r="B48" s="8" t="s">
        <v>1</v>
      </c>
      <c r="C48" s="6" t="s">
        <v>33</v>
      </c>
      <c r="D48" s="6"/>
      <c r="J48" s="92"/>
      <c r="Q48" s="6"/>
    </row>
    <row r="50" spans="3:14">
      <c r="E50" s="151" t="s">
        <v>5</v>
      </c>
      <c r="F50" s="151"/>
      <c r="G50" s="151" t="s">
        <v>6</v>
      </c>
      <c r="H50" s="151"/>
      <c r="I50" s="151" t="s">
        <v>7</v>
      </c>
      <c r="J50" s="151"/>
      <c r="K50" s="151" t="s">
        <v>8</v>
      </c>
      <c r="L50" s="151"/>
      <c r="M50" s="151" t="s">
        <v>9</v>
      </c>
      <c r="N50" s="151"/>
    </row>
    <row r="51" spans="3:14" ht="14.5" thickBot="1">
      <c r="E51" s="2" t="str">
        <f>E40</f>
        <v>S1</v>
      </c>
      <c r="F51" s="2" t="str">
        <f t="shared" ref="F51:N51" si="1">F40</f>
        <v>S2</v>
      </c>
      <c r="G51" s="142" t="str">
        <f t="shared" si="1"/>
        <v>S1</v>
      </c>
      <c r="H51" s="142" t="str">
        <f t="shared" si="1"/>
        <v>S2</v>
      </c>
      <c r="I51" s="2" t="str">
        <f t="shared" si="1"/>
        <v>S1</v>
      </c>
      <c r="J51" s="2" t="str">
        <f t="shared" si="1"/>
        <v>S2</v>
      </c>
      <c r="K51" s="142" t="str">
        <f t="shared" si="1"/>
        <v>S1</v>
      </c>
      <c r="L51" s="142" t="str">
        <f t="shared" si="1"/>
        <v>S2</v>
      </c>
      <c r="M51" s="2" t="str">
        <f t="shared" si="1"/>
        <v>S1</v>
      </c>
      <c r="N51" s="2" t="str">
        <f t="shared" si="1"/>
        <v>S2</v>
      </c>
    </row>
    <row r="52" spans="3:14" ht="14.5" thickBot="1">
      <c r="C52" s="8" t="s">
        <v>1</v>
      </c>
      <c r="D52" s="4" t="s">
        <v>34</v>
      </c>
      <c r="E52" s="129"/>
      <c r="F52" s="129"/>
      <c r="G52" s="129"/>
      <c r="H52" s="129"/>
      <c r="I52" s="129"/>
      <c r="J52" s="129"/>
      <c r="K52" s="129"/>
      <c r="L52" s="129"/>
      <c r="M52" s="129"/>
      <c r="N52" s="129"/>
    </row>
    <row r="53" spans="3:14" ht="14.5" thickBot="1">
      <c r="D53" s="4" t="str">
        <f>"Y1 semester "&amp;IF($E$5=Selections!$B$3,"2 cohort","1 cohort")</f>
        <v>Y1 semester 1 cohort</v>
      </c>
      <c r="E53" s="68">
        <f>E45</f>
        <v>0</v>
      </c>
      <c r="F53" s="129"/>
      <c r="G53" s="129"/>
      <c r="H53" s="129"/>
      <c r="I53" s="129"/>
      <c r="J53" s="129"/>
      <c r="K53" s="129"/>
      <c r="L53" s="129"/>
      <c r="M53" s="129"/>
      <c r="N53" s="129"/>
    </row>
    <row r="54" spans="3:14" ht="14.5" thickBot="1">
      <c r="D54" s="4" t="str">
        <f>"Y1 semester "&amp;IF($E$5=Selections!$B$3,"1 cohort","2 cohort")</f>
        <v>Y1 semester 2 cohort</v>
      </c>
      <c r="E54" s="69"/>
      <c r="F54" s="68">
        <f>F45</f>
        <v>0</v>
      </c>
      <c r="G54" s="129"/>
      <c r="H54" s="135"/>
      <c r="I54" s="135"/>
      <c r="J54" s="135"/>
      <c r="K54" s="135"/>
      <c r="L54" s="135"/>
      <c r="M54" s="129"/>
      <c r="N54" s="129"/>
    </row>
    <row r="55" spans="3:14" ht="15" thickTop="1" thickBot="1">
      <c r="D55" s="145" t="str">
        <f>"Y2 semester "&amp;IF($E$5=Selections!$B$3,"2 cohort","1 cohort")</f>
        <v>Y2 semester 1 cohort</v>
      </c>
      <c r="E55" s="69"/>
      <c r="F55" s="69"/>
      <c r="G55" s="128">
        <f>G45</f>
        <v>10</v>
      </c>
      <c r="H55" s="136">
        <f>G55</f>
        <v>10</v>
      </c>
      <c r="I55" s="137">
        <f t="shared" ref="I55:L59" si="2">H55</f>
        <v>10</v>
      </c>
      <c r="J55" s="137">
        <f t="shared" si="2"/>
        <v>10</v>
      </c>
      <c r="K55" s="137">
        <f t="shared" si="2"/>
        <v>10</v>
      </c>
      <c r="L55" s="138">
        <f t="shared" si="2"/>
        <v>10</v>
      </c>
      <c r="M55" s="139"/>
      <c r="N55" s="129"/>
    </row>
    <row r="56" spans="3:14" ht="14.5" thickBot="1">
      <c r="D56" s="4" t="str">
        <f>"Y2 semester "&amp;IF($E$5=Selections!$B$3,"1 cohort","2 cohort")</f>
        <v>Y2 semester 2 cohort</v>
      </c>
      <c r="E56" s="69"/>
      <c r="F56" s="69"/>
      <c r="G56" s="69"/>
      <c r="H56" s="97">
        <f>H45</f>
        <v>20</v>
      </c>
      <c r="I56" s="140">
        <f t="shared" si="2"/>
        <v>20</v>
      </c>
      <c r="J56" s="140">
        <f t="shared" si="2"/>
        <v>20</v>
      </c>
      <c r="K56" s="140">
        <f t="shared" si="2"/>
        <v>20</v>
      </c>
      <c r="L56" s="140">
        <f t="shared" si="2"/>
        <v>20</v>
      </c>
      <c r="M56" s="135">
        <f t="shared" ref="M56" si="3">L56</f>
        <v>20</v>
      </c>
      <c r="N56" s="132"/>
    </row>
    <row r="57" spans="3:14" ht="14.5" thickBot="1">
      <c r="D57" s="4" t="str">
        <f>"Y3 semester "&amp;IF($E$5=Selections!$B$3,"2 cohort","1 cohort")</f>
        <v>Y3 semester 1 cohort</v>
      </c>
      <c r="E57" s="69"/>
      <c r="F57" s="69"/>
      <c r="G57" s="69"/>
      <c r="H57" s="69"/>
      <c r="I57" s="97">
        <f>I45</f>
        <v>30</v>
      </c>
      <c r="J57" s="135">
        <f t="shared" si="2"/>
        <v>30</v>
      </c>
      <c r="K57" s="135">
        <f t="shared" si="2"/>
        <v>30</v>
      </c>
      <c r="L57" s="135">
        <f t="shared" si="2"/>
        <v>30</v>
      </c>
      <c r="M57" s="135">
        <f t="shared" ref="M57:N61" si="4">L57</f>
        <v>30</v>
      </c>
      <c r="N57" s="135">
        <f t="shared" si="4"/>
        <v>30</v>
      </c>
    </row>
    <row r="58" spans="3:14" ht="14.5" thickBot="1">
      <c r="D58" s="4" t="str">
        <f>"Y3 semester "&amp;IF($E$5=Selections!$B$3,"1 cohort","2 cohort")</f>
        <v>Y3 semester 2 cohort</v>
      </c>
      <c r="E58" s="69"/>
      <c r="F58" s="69"/>
      <c r="G58" s="69"/>
      <c r="H58" s="69"/>
      <c r="I58" s="69"/>
      <c r="J58" s="68">
        <f>J45</f>
        <v>40</v>
      </c>
      <c r="K58" s="135">
        <f t="shared" si="2"/>
        <v>40</v>
      </c>
      <c r="L58" s="135">
        <f t="shared" si="2"/>
        <v>40</v>
      </c>
      <c r="M58" s="135">
        <f t="shared" ref="M58" si="5">L58</f>
        <v>40</v>
      </c>
      <c r="N58" s="135">
        <f t="shared" si="4"/>
        <v>40</v>
      </c>
    </row>
    <row r="59" spans="3:14" ht="14.5" thickBot="1">
      <c r="D59" s="4" t="str">
        <f>"Y4 semester "&amp;IF($E$5=Selections!$B$3,"2 cohort","1 cohort")</f>
        <v>Y4 semester 1 cohort</v>
      </c>
      <c r="E59" s="69"/>
      <c r="F59" s="69"/>
      <c r="G59" s="69"/>
      <c r="H59" s="69"/>
      <c r="I59" s="69"/>
      <c r="J59" s="69"/>
      <c r="K59" s="68">
        <f>K45</f>
        <v>50</v>
      </c>
      <c r="L59" s="135">
        <f t="shared" si="2"/>
        <v>50</v>
      </c>
      <c r="M59" s="135">
        <f t="shared" ref="M59" si="6">L59</f>
        <v>50</v>
      </c>
      <c r="N59" s="135">
        <f t="shared" si="4"/>
        <v>50</v>
      </c>
    </row>
    <row r="60" spans="3:14" ht="14.5" thickBot="1">
      <c r="D60" s="4" t="str">
        <f>"Y4 semester "&amp;IF($E$5=Selections!$B$3,"1 cohort","2 cohort")</f>
        <v>Y4 semester 2 cohort</v>
      </c>
      <c r="E60" s="69"/>
      <c r="F60" s="69"/>
      <c r="G60" s="69"/>
      <c r="H60" s="69"/>
      <c r="I60" s="69"/>
      <c r="J60" s="69"/>
      <c r="K60" s="69"/>
      <c r="L60" s="68">
        <f>L45</f>
        <v>60</v>
      </c>
      <c r="M60" s="135">
        <f t="shared" ref="M60" si="7">L60</f>
        <v>60</v>
      </c>
      <c r="N60" s="135">
        <f t="shared" si="4"/>
        <v>60</v>
      </c>
    </row>
    <row r="61" spans="3:14" ht="14.5" thickBot="1">
      <c r="D61" s="4" t="str">
        <f>"Y5 semester "&amp;IF($E$5=Selections!$B$3,"2 cohort","1 cohort")</f>
        <v>Y5 semester 1 cohort</v>
      </c>
      <c r="E61" s="69"/>
      <c r="F61" s="69"/>
      <c r="G61" s="69"/>
      <c r="H61" s="69"/>
      <c r="I61" s="69"/>
      <c r="J61" s="69"/>
      <c r="K61" s="69"/>
      <c r="L61" s="69"/>
      <c r="M61" s="68">
        <f>M45</f>
        <v>70</v>
      </c>
      <c r="N61" s="135">
        <f t="shared" si="4"/>
        <v>70</v>
      </c>
    </row>
    <row r="62" spans="3:14" ht="14.5" thickBot="1">
      <c r="D62" s="4" t="str">
        <f>"Y5 semester "&amp;IF($E$5=Selections!$B$3,"1 cohort","2 cohort")</f>
        <v>Y5 semester 2 cohort</v>
      </c>
      <c r="E62" s="69"/>
      <c r="F62" s="69"/>
      <c r="G62" s="69"/>
      <c r="H62" s="69"/>
      <c r="I62" s="69"/>
      <c r="J62" s="69"/>
      <c r="K62" s="69"/>
      <c r="L62" s="69"/>
      <c r="M62" s="69"/>
      <c r="N62" s="70">
        <f>N45</f>
        <v>80</v>
      </c>
    </row>
    <row r="63" spans="3:14" ht="14.5" thickBot="1">
      <c r="D63" s="43" t="s">
        <v>35</v>
      </c>
      <c r="E63" s="3">
        <f>SUM(E52:E62)</f>
        <v>0</v>
      </c>
      <c r="F63" s="3">
        <f t="shared" ref="F63:M63" si="8">SUM(F52:F62)</f>
        <v>0</v>
      </c>
      <c r="G63" s="3">
        <f t="shared" si="8"/>
        <v>10</v>
      </c>
      <c r="H63" s="3">
        <f t="shared" si="8"/>
        <v>30</v>
      </c>
      <c r="I63" s="3">
        <f t="shared" si="8"/>
        <v>60</v>
      </c>
      <c r="J63" s="3">
        <f t="shared" si="8"/>
        <v>100</v>
      </c>
      <c r="K63" s="3">
        <f t="shared" si="8"/>
        <v>150</v>
      </c>
      <c r="L63" s="3">
        <f t="shared" si="8"/>
        <v>210</v>
      </c>
      <c r="M63" s="3">
        <f t="shared" si="8"/>
        <v>270</v>
      </c>
      <c r="N63" s="3">
        <f>SUM(N52:N62)</f>
        <v>330</v>
      </c>
    </row>
    <row r="64" spans="3:14">
      <c r="M64" s="113"/>
    </row>
    <row r="66" spans="2:14">
      <c r="B66" s="8" t="s">
        <v>1</v>
      </c>
      <c r="C66" s="6" t="s">
        <v>36</v>
      </c>
      <c r="D66" s="6"/>
    </row>
    <row r="67" spans="2:14" ht="14.5" thickBot="1"/>
    <row r="68" spans="2:14" ht="15" thickTop="1" thickBot="1">
      <c r="C68" s="8" t="s">
        <v>1</v>
      </c>
      <c r="D68" s="4" t="s">
        <v>37</v>
      </c>
      <c r="E68" s="121">
        <v>1</v>
      </c>
      <c r="F68" s="93"/>
    </row>
    <row r="69" spans="2:14" ht="14.5" thickTop="1"/>
    <row r="70" spans="2:14" ht="14.5" thickBot="1">
      <c r="E70" s="2" t="s">
        <v>5</v>
      </c>
      <c r="F70" s="2" t="s">
        <v>6</v>
      </c>
      <c r="G70" s="2" t="s">
        <v>7</v>
      </c>
      <c r="H70" s="2" t="s">
        <v>8</v>
      </c>
      <c r="I70" s="2" t="s">
        <v>9</v>
      </c>
    </row>
    <row r="71" spans="2:14" ht="15" thickTop="1" thickBot="1">
      <c r="C71" s="8" t="s">
        <v>1</v>
      </c>
      <c r="D71" s="43" t="s">
        <v>38</v>
      </c>
      <c r="E71" s="122">
        <f>SUM(E63:F63)*0.5*$E$68</f>
        <v>0</v>
      </c>
      <c r="F71" s="123">
        <f>SUM(G63:H63)*0.5*$E$68</f>
        <v>20</v>
      </c>
      <c r="G71" s="123">
        <f>SUM(I63:J63)*0.5*$E$68</f>
        <v>80</v>
      </c>
      <c r="H71" s="123">
        <f>SUM(K63:L63)*0.5*$E$68</f>
        <v>180</v>
      </c>
      <c r="I71" s="124">
        <f>SUM(M63:N63)*0.5*E68</f>
        <v>300</v>
      </c>
      <c r="K71" s="72"/>
      <c r="M71" s="72"/>
    </row>
    <row r="72" spans="2:14" ht="14.5" thickBot="1">
      <c r="C72" s="8" t="s">
        <v>1</v>
      </c>
      <c r="D72" s="43" t="s">
        <v>39</v>
      </c>
      <c r="E72" s="125"/>
      <c r="F72" s="126"/>
      <c r="G72" s="126"/>
      <c r="H72" s="126"/>
      <c r="I72" s="127"/>
    </row>
    <row r="73" spans="2:14" ht="14.5" thickTop="1"/>
    <row r="74" spans="2:14">
      <c r="F74" s="99"/>
      <c r="G74" s="99"/>
      <c r="H74" s="99"/>
      <c r="I74" s="99"/>
    </row>
    <row r="75" spans="2:14" ht="25">
      <c r="B75" s="118" t="s">
        <v>40</v>
      </c>
      <c r="C75" s="118"/>
      <c r="D75" s="94"/>
      <c r="E75" s="94"/>
      <c r="F75" s="94"/>
      <c r="G75" s="94"/>
      <c r="H75" s="94"/>
      <c r="I75" s="94"/>
      <c r="J75" s="94"/>
      <c r="K75" s="94"/>
      <c r="L75" s="94"/>
      <c r="M75" s="94"/>
      <c r="N75" s="94"/>
    </row>
    <row r="76" spans="2:14">
      <c r="C76" s="66"/>
    </row>
    <row r="77" spans="2:14">
      <c r="C77" s="6" t="s">
        <v>21</v>
      </c>
      <c r="D77" s="6"/>
    </row>
    <row r="78" spans="2:14" ht="14.5" thickBot="1">
      <c r="C78" s="66"/>
    </row>
    <row r="79" spans="2:14" ht="18" customHeight="1" thickBot="1">
      <c r="C79" s="8"/>
      <c r="D79" s="4" t="s">
        <v>22</v>
      </c>
      <c r="E79" s="152"/>
      <c r="F79" s="153"/>
      <c r="G79" s="153"/>
      <c r="H79" s="154"/>
    </row>
    <row r="80" spans="2:14" ht="18" customHeight="1" thickBot="1">
      <c r="C80" s="66"/>
      <c r="D80" s="4" t="s">
        <v>23</v>
      </c>
      <c r="E80" s="155"/>
      <c r="F80" s="156"/>
      <c r="G80" s="156"/>
      <c r="H80" s="157"/>
    </row>
    <row r="81" spans="2:17" ht="18" customHeight="1" thickBot="1">
      <c r="C81" s="8"/>
      <c r="D81" s="4" t="s">
        <v>24</v>
      </c>
      <c r="E81" s="158"/>
      <c r="F81" s="159"/>
    </row>
    <row r="82" spans="2:17" ht="14.5" thickBot="1">
      <c r="C82" s="66"/>
      <c r="E82" s="2"/>
    </row>
    <row r="83" spans="2:17" ht="18" customHeight="1" thickBot="1">
      <c r="C83" s="67" t="s">
        <v>1</v>
      </c>
      <c r="D83" s="4" t="s">
        <v>25</v>
      </c>
      <c r="E83" s="160"/>
      <c r="F83" s="161"/>
    </row>
    <row r="84" spans="2:17" ht="18" customHeight="1" thickBot="1">
      <c r="C84" s="8" t="s">
        <v>1</v>
      </c>
      <c r="D84" s="4" t="s">
        <v>26</v>
      </c>
      <c r="E84" s="160"/>
      <c r="F84" s="161"/>
    </row>
    <row r="85" spans="2:17">
      <c r="C85" s="66"/>
    </row>
    <row r="86" spans="2:17">
      <c r="C86" s="66"/>
    </row>
    <row r="87" spans="2:17" ht="18">
      <c r="B87" s="8" t="s">
        <v>1</v>
      </c>
      <c r="C87" s="6" t="s">
        <v>27</v>
      </c>
      <c r="D87" s="6"/>
      <c r="J87" s="92" t="s">
        <v>41</v>
      </c>
      <c r="Q87" s="6"/>
    </row>
    <row r="89" spans="2:17" ht="15" customHeight="1">
      <c r="E89" s="151" t="s">
        <v>5</v>
      </c>
      <c r="F89" s="151"/>
      <c r="G89" s="151" t="s">
        <v>6</v>
      </c>
      <c r="H89" s="151"/>
      <c r="I89" s="151" t="s">
        <v>7</v>
      </c>
      <c r="J89" s="151"/>
      <c r="K89" s="151" t="s">
        <v>8</v>
      </c>
      <c r="L89" s="151"/>
      <c r="M89" s="151" t="s">
        <v>9</v>
      </c>
      <c r="N89" s="151"/>
    </row>
    <row r="90" spans="2:17" ht="14.5" thickBot="1">
      <c r="E90" s="2" t="str">
        <f>IF($E$5=Selections!$B$3,"S2","S1")</f>
        <v>S1</v>
      </c>
      <c r="F90" s="2" t="str">
        <f>IF($E$5=Selections!$B$3,"S1","S2")</f>
        <v>S2</v>
      </c>
      <c r="G90" s="142" t="str">
        <f>IF($E$5=Selections!$B$3,"S2","S1")</f>
        <v>S1</v>
      </c>
      <c r="H90" s="142" t="str">
        <f>IF($E$5=Selections!$B$3,"S1","S2")</f>
        <v>S2</v>
      </c>
      <c r="I90" s="2" t="str">
        <f>IF($E$5=Selections!$B$3,"S2","S1")</f>
        <v>S1</v>
      </c>
      <c r="J90" s="2" t="str">
        <f>IF($E$5=Selections!$B$3,"S1","S2")</f>
        <v>S2</v>
      </c>
      <c r="K90" s="142" t="str">
        <f>IF($E$5=Selections!$B$3,"S2","S1")</f>
        <v>S1</v>
      </c>
      <c r="L90" s="142" t="str">
        <f>IF($E$5=Selections!$B$3,"S1","S2")</f>
        <v>S2</v>
      </c>
      <c r="M90" s="2" t="str">
        <f>IF($E$5=Selections!$B$3,"S2","S1")</f>
        <v>S1</v>
      </c>
      <c r="N90" s="2" t="str">
        <f>IF($E$5=Selections!$B$3,"S1","S2")</f>
        <v>S2</v>
      </c>
    </row>
    <row r="91" spans="2:17" ht="14.5" thickBot="1">
      <c r="C91" s="8" t="s">
        <v>1</v>
      </c>
      <c r="D91" s="4" t="s">
        <v>28</v>
      </c>
      <c r="E91" s="129"/>
      <c r="F91" s="129"/>
      <c r="G91" s="130"/>
      <c r="H91" s="129"/>
      <c r="I91" s="132"/>
      <c r="J91" s="129"/>
      <c r="K91" s="129"/>
      <c r="L91" s="129"/>
      <c r="M91" s="129"/>
      <c r="N91" s="129"/>
    </row>
    <row r="92" spans="2:17" ht="14.5" thickBot="1">
      <c r="C92" s="8" t="s">
        <v>1</v>
      </c>
      <c r="D92" s="4" t="s">
        <v>29</v>
      </c>
      <c r="E92" s="129"/>
      <c r="F92" s="129"/>
      <c r="G92" s="130"/>
      <c r="H92" s="129"/>
      <c r="I92" s="132"/>
      <c r="J92" s="129"/>
      <c r="K92" s="129"/>
      <c r="L92" s="129"/>
      <c r="M92" s="129"/>
      <c r="N92" s="129"/>
    </row>
    <row r="93" spans="2:17" ht="14.5" thickBot="1">
      <c r="C93" s="8" t="s">
        <v>1</v>
      </c>
      <c r="D93" s="4" t="s">
        <v>30</v>
      </c>
      <c r="E93" s="129"/>
      <c r="F93" s="129"/>
      <c r="G93" s="130"/>
      <c r="H93" s="129"/>
      <c r="I93" s="132"/>
      <c r="J93" s="129"/>
      <c r="K93" s="129"/>
      <c r="L93" s="129"/>
      <c r="M93" s="129"/>
      <c r="N93" s="129"/>
    </row>
    <row r="94" spans="2:17" ht="14.5" thickBot="1">
      <c r="C94" s="8" t="s">
        <v>1</v>
      </c>
      <c r="D94" s="4" t="s">
        <v>31</v>
      </c>
      <c r="E94" s="129"/>
      <c r="F94" s="129"/>
      <c r="G94" s="130"/>
      <c r="H94" s="129"/>
      <c r="I94" s="132"/>
      <c r="J94" s="129"/>
      <c r="K94" s="129"/>
      <c r="L94" s="129"/>
      <c r="M94" s="129"/>
      <c r="N94" s="129"/>
    </row>
    <row r="95" spans="2:17" ht="14.5" thickBot="1">
      <c r="D95" s="43" t="s">
        <v>32</v>
      </c>
      <c r="E95" s="3">
        <f t="shared" ref="E95:N95" si="9">SUM(E91:E94)</f>
        <v>0</v>
      </c>
      <c r="F95" s="3">
        <f t="shared" si="9"/>
        <v>0</v>
      </c>
      <c r="G95" s="95">
        <f t="shared" si="9"/>
        <v>0</v>
      </c>
      <c r="H95" s="112">
        <f t="shared" si="9"/>
        <v>0</v>
      </c>
      <c r="I95" s="96">
        <f t="shared" si="9"/>
        <v>0</v>
      </c>
      <c r="J95" s="3">
        <f t="shared" si="9"/>
        <v>0</v>
      </c>
      <c r="K95" s="3">
        <f t="shared" si="9"/>
        <v>0</v>
      </c>
      <c r="L95" s="3">
        <f t="shared" si="9"/>
        <v>0</v>
      </c>
      <c r="M95" s="3">
        <f t="shared" si="9"/>
        <v>0</v>
      </c>
      <c r="N95" s="3">
        <f t="shared" si="9"/>
        <v>0</v>
      </c>
    </row>
    <row r="98" spans="2:17" ht="18">
      <c r="B98" s="8" t="s">
        <v>1</v>
      </c>
      <c r="C98" s="6" t="s">
        <v>33</v>
      </c>
      <c r="D98" s="6"/>
      <c r="J98" s="92" t="s">
        <v>41</v>
      </c>
      <c r="Q98" s="6"/>
    </row>
    <row r="100" spans="2:17">
      <c r="E100" s="151" t="s">
        <v>5</v>
      </c>
      <c r="F100" s="151"/>
      <c r="G100" s="151" t="s">
        <v>6</v>
      </c>
      <c r="H100" s="151"/>
      <c r="I100" s="151" t="s">
        <v>7</v>
      </c>
      <c r="J100" s="151"/>
      <c r="K100" s="151" t="s">
        <v>8</v>
      </c>
      <c r="L100" s="151"/>
      <c r="M100" s="151" t="s">
        <v>9</v>
      </c>
      <c r="N100" s="151"/>
    </row>
    <row r="101" spans="2:17" ht="14.5" thickBot="1">
      <c r="E101" s="2" t="str">
        <f>E90</f>
        <v>S1</v>
      </c>
      <c r="F101" s="2" t="str">
        <f t="shared" ref="F101:N101" si="10">F90</f>
        <v>S2</v>
      </c>
      <c r="G101" s="142" t="str">
        <f t="shared" si="10"/>
        <v>S1</v>
      </c>
      <c r="H101" s="142" t="str">
        <f t="shared" si="10"/>
        <v>S2</v>
      </c>
      <c r="I101" s="2" t="str">
        <f t="shared" si="10"/>
        <v>S1</v>
      </c>
      <c r="J101" s="2" t="str">
        <f t="shared" si="10"/>
        <v>S2</v>
      </c>
      <c r="K101" s="142" t="str">
        <f t="shared" si="10"/>
        <v>S1</v>
      </c>
      <c r="L101" s="142" t="str">
        <f t="shared" si="10"/>
        <v>S2</v>
      </c>
      <c r="M101" s="2" t="str">
        <f t="shared" si="10"/>
        <v>S1</v>
      </c>
      <c r="N101" s="2" t="str">
        <f t="shared" si="10"/>
        <v>S2</v>
      </c>
    </row>
    <row r="102" spans="2:17" ht="14.5" thickBot="1">
      <c r="C102" s="8" t="s">
        <v>1</v>
      </c>
      <c r="D102" s="4" t="s">
        <v>34</v>
      </c>
      <c r="E102" s="129"/>
      <c r="F102" s="129"/>
      <c r="G102" s="129"/>
      <c r="H102" s="129"/>
      <c r="I102" s="129"/>
      <c r="J102" s="129"/>
      <c r="K102" s="129"/>
      <c r="L102" s="129"/>
      <c r="M102" s="129"/>
      <c r="N102" s="129"/>
    </row>
    <row r="103" spans="2:17" ht="14.5" thickBot="1">
      <c r="D103" s="4" t="str">
        <f>"Y1 semester "&amp;IF($E$5=Selections!$B$3,"2 cohort","1 cohort")</f>
        <v>Y1 semester 1 cohort</v>
      </c>
      <c r="E103" s="68">
        <f>E95</f>
        <v>0</v>
      </c>
      <c r="F103" s="129"/>
      <c r="G103" s="129"/>
      <c r="H103" s="129"/>
      <c r="I103" s="129"/>
      <c r="J103" s="129"/>
      <c r="K103" s="129"/>
      <c r="L103" s="129"/>
      <c r="M103" s="129"/>
      <c r="N103" s="129"/>
    </row>
    <row r="104" spans="2:17" ht="14.5" thickBot="1">
      <c r="D104" s="4" t="str">
        <f>"Y1 semester "&amp;IF($E$5=Selections!$B$3,"1 cohort","2 cohort")</f>
        <v>Y1 semester 2 cohort</v>
      </c>
      <c r="E104" s="69"/>
      <c r="F104" s="68">
        <f>F95</f>
        <v>0</v>
      </c>
      <c r="G104" s="129"/>
      <c r="H104" s="129"/>
      <c r="I104" s="129"/>
      <c r="J104" s="129"/>
      <c r="K104" s="129"/>
      <c r="L104" s="129"/>
      <c r="M104" s="129"/>
      <c r="N104" s="129"/>
    </row>
    <row r="105" spans="2:17" ht="14.5" thickBot="1">
      <c r="D105" s="4" t="str">
        <f>"Y2 semester "&amp;IF($E$5=Selections!$B$3,"2 cohort","1 cohort")</f>
        <v>Y2 semester 1 cohort</v>
      </c>
      <c r="E105" s="69"/>
      <c r="F105" s="69"/>
      <c r="G105" s="68">
        <f>G95</f>
        <v>0</v>
      </c>
      <c r="H105" s="135"/>
      <c r="I105" s="135"/>
      <c r="J105" s="135"/>
      <c r="K105" s="135"/>
      <c r="L105" s="135"/>
      <c r="M105" s="135"/>
      <c r="N105" s="129"/>
    </row>
    <row r="106" spans="2:17" ht="14.5" thickBot="1">
      <c r="D106" s="4" t="str">
        <f>"Y2 semester "&amp;IF($E$5=Selections!$B$3,"1 cohort","2 cohort")</f>
        <v>Y2 semester 2 cohort</v>
      </c>
      <c r="E106" s="69"/>
      <c r="F106" s="69"/>
      <c r="G106" s="69"/>
      <c r="H106" s="68">
        <f>H95</f>
        <v>0</v>
      </c>
      <c r="I106" s="132"/>
      <c r="J106" s="129"/>
      <c r="K106" s="129"/>
      <c r="L106" s="129"/>
      <c r="M106" s="129"/>
      <c r="N106" s="132"/>
    </row>
    <row r="107" spans="2:17" ht="14.5" thickBot="1">
      <c r="D107" s="4" t="str">
        <f>"Y3 semester "&amp;IF($E$5=Selections!$B$3,"2 cohort","1 cohort")</f>
        <v>Y3 semester 1 cohort</v>
      </c>
      <c r="E107" s="69"/>
      <c r="F107" s="69"/>
      <c r="G107" s="69"/>
      <c r="H107" s="69"/>
      <c r="I107" s="97">
        <f>I95</f>
        <v>0</v>
      </c>
      <c r="J107" s="141"/>
      <c r="K107" s="141"/>
      <c r="L107" s="141"/>
      <c r="M107" s="141"/>
      <c r="N107" s="129"/>
    </row>
    <row r="108" spans="2:17" ht="14.5" thickBot="1">
      <c r="D108" s="4" t="str">
        <f>"Y3 semester "&amp;IF($E$5=Selections!$B$3,"1 cohort","2 cohort")</f>
        <v>Y3 semester 2 cohort</v>
      </c>
      <c r="E108" s="69"/>
      <c r="F108" s="69"/>
      <c r="G108" s="69"/>
      <c r="H108" s="69"/>
      <c r="I108" s="69"/>
      <c r="J108" s="68">
        <f>J95</f>
        <v>0</v>
      </c>
      <c r="K108" s="129"/>
      <c r="L108" s="129"/>
      <c r="M108" s="129"/>
      <c r="N108" s="129"/>
    </row>
    <row r="109" spans="2:17" ht="14.5" thickBot="1">
      <c r="D109" s="4" t="str">
        <f>"Y4 semester "&amp;IF($E$5=Selections!$B$3,"2 cohort","1 cohort")</f>
        <v>Y4 semester 1 cohort</v>
      </c>
      <c r="E109" s="69"/>
      <c r="F109" s="69"/>
      <c r="G109" s="69"/>
      <c r="H109" s="69"/>
      <c r="I109" s="69"/>
      <c r="J109" s="69"/>
      <c r="K109" s="68">
        <f>K95</f>
        <v>0</v>
      </c>
      <c r="L109" s="129"/>
      <c r="M109" s="129"/>
      <c r="N109" s="129"/>
    </row>
    <row r="110" spans="2:17" ht="14.5" thickBot="1">
      <c r="D110" s="4" t="str">
        <f>"Y4 semester "&amp;IF($E$5=Selections!$B$3,"1 cohort","2 cohort")</f>
        <v>Y4 semester 2 cohort</v>
      </c>
      <c r="E110" s="69"/>
      <c r="F110" s="69"/>
      <c r="G110" s="69"/>
      <c r="H110" s="69"/>
      <c r="I110" s="69"/>
      <c r="J110" s="69"/>
      <c r="K110" s="69"/>
      <c r="L110" s="68">
        <f>L95</f>
        <v>0</v>
      </c>
      <c r="M110" s="129"/>
      <c r="N110" s="129"/>
    </row>
    <row r="111" spans="2:17" ht="14.5" thickBot="1">
      <c r="D111" s="4" t="str">
        <f>"Y5 semester "&amp;IF($E$5=Selections!$B$3,"2 cohort","1 cohort")</f>
        <v>Y5 semester 1 cohort</v>
      </c>
      <c r="E111" s="69"/>
      <c r="F111" s="69"/>
      <c r="G111" s="69"/>
      <c r="H111" s="69"/>
      <c r="I111" s="69"/>
      <c r="J111" s="69"/>
      <c r="K111" s="69"/>
      <c r="L111" s="69"/>
      <c r="M111" s="68">
        <f>M95</f>
        <v>0</v>
      </c>
      <c r="N111" s="129"/>
    </row>
    <row r="112" spans="2:17" ht="14.5" thickBot="1">
      <c r="D112" s="4" t="str">
        <f>"Y5 semester "&amp;IF($E$5=Selections!$B$3,"1 cohort","2 cohort")</f>
        <v>Y5 semester 2 cohort</v>
      </c>
      <c r="E112" s="69"/>
      <c r="F112" s="69"/>
      <c r="G112" s="69"/>
      <c r="H112" s="69"/>
      <c r="I112" s="69"/>
      <c r="J112" s="69"/>
      <c r="K112" s="69"/>
      <c r="L112" s="69"/>
      <c r="M112" s="69"/>
      <c r="N112" s="70">
        <f>N95</f>
        <v>0</v>
      </c>
    </row>
    <row r="113" spans="2:14" ht="14.5" thickBot="1">
      <c r="D113" s="43" t="s">
        <v>35</v>
      </c>
      <c r="E113" s="3">
        <f>SUM(E102:E112)</f>
        <v>0</v>
      </c>
      <c r="F113" s="3">
        <f t="shared" ref="F113:M113" si="11">SUM(F102:F112)</f>
        <v>0</v>
      </c>
      <c r="G113" s="3">
        <f t="shared" si="11"/>
        <v>0</v>
      </c>
      <c r="H113" s="3">
        <f t="shared" si="11"/>
        <v>0</v>
      </c>
      <c r="I113" s="3">
        <f t="shared" si="11"/>
        <v>0</v>
      </c>
      <c r="J113" s="3">
        <f t="shared" si="11"/>
        <v>0</v>
      </c>
      <c r="K113" s="3">
        <f t="shared" si="11"/>
        <v>0</v>
      </c>
      <c r="L113" s="3">
        <f t="shared" si="11"/>
        <v>0</v>
      </c>
      <c r="M113" s="3">
        <f t="shared" si="11"/>
        <v>0</v>
      </c>
      <c r="N113" s="3">
        <f>SUM(N102:N112)</f>
        <v>0</v>
      </c>
    </row>
    <row r="114" spans="2:14">
      <c r="M114" s="113"/>
    </row>
    <row r="116" spans="2:14">
      <c r="B116" s="8" t="s">
        <v>1</v>
      </c>
      <c r="C116" s="6" t="s">
        <v>36</v>
      </c>
      <c r="D116" s="6"/>
    </row>
    <row r="117" spans="2:14" ht="14.5" thickBot="1"/>
    <row r="118" spans="2:14" ht="14.5" thickBot="1">
      <c r="C118" s="8" t="s">
        <v>1</v>
      </c>
      <c r="D118" s="4" t="s">
        <v>37</v>
      </c>
      <c r="E118" s="71">
        <v>1</v>
      </c>
      <c r="F118" s="93"/>
    </row>
    <row r="120" spans="2:14" ht="14.5" thickBot="1">
      <c r="E120" s="2" t="s">
        <v>5</v>
      </c>
      <c r="F120" s="2" t="s">
        <v>6</v>
      </c>
      <c r="G120" s="2" t="s">
        <v>7</v>
      </c>
      <c r="H120" s="2" t="s">
        <v>8</v>
      </c>
      <c r="I120" s="2" t="s">
        <v>9</v>
      </c>
    </row>
    <row r="121" spans="2:14" ht="14.5" thickBot="1">
      <c r="C121" s="8" t="s">
        <v>1</v>
      </c>
      <c r="D121" s="43" t="s">
        <v>38</v>
      </c>
      <c r="E121" s="3">
        <f>SUM(E113:F113)*0.5*$E$68</f>
        <v>0</v>
      </c>
      <c r="F121" s="3">
        <f>SUM(G113:H113)*0.5*$E$68</f>
        <v>0</v>
      </c>
      <c r="G121" s="3">
        <f>SUM(I113:J113)*0.5*$E$68</f>
        <v>0</v>
      </c>
      <c r="H121" s="3">
        <f>SUM(K113:L113)*0.5*$E$68</f>
        <v>0</v>
      </c>
      <c r="I121" s="3">
        <f>SUM(M113:N113)*0.5*E118</f>
        <v>0</v>
      </c>
      <c r="K121" s="72"/>
      <c r="M121" s="72"/>
    </row>
    <row r="122" spans="2:14" ht="14.5" thickBot="1">
      <c r="C122" s="8" t="s">
        <v>1</v>
      </c>
      <c r="D122" s="43" t="s">
        <v>39</v>
      </c>
      <c r="E122" s="98"/>
      <c r="F122" s="98"/>
      <c r="G122" s="98"/>
      <c r="H122" s="98"/>
      <c r="I122" s="98"/>
    </row>
    <row r="125" spans="2:14" ht="25">
      <c r="B125" s="118" t="s">
        <v>42</v>
      </c>
      <c r="C125" s="118"/>
      <c r="D125" s="94"/>
      <c r="E125" s="94"/>
      <c r="F125" s="94"/>
      <c r="G125" s="94"/>
      <c r="H125" s="94"/>
      <c r="I125" s="94"/>
      <c r="J125" s="94"/>
      <c r="K125" s="94"/>
      <c r="L125" s="94"/>
      <c r="M125" s="94"/>
      <c r="N125" s="94"/>
    </row>
    <row r="126" spans="2:14">
      <c r="C126" s="66"/>
    </row>
    <row r="127" spans="2:14">
      <c r="C127" s="6" t="s">
        <v>21</v>
      </c>
      <c r="D127" s="6"/>
    </row>
    <row r="128" spans="2:14" ht="14.5" thickBot="1">
      <c r="C128" s="66"/>
    </row>
    <row r="129" spans="2:17" ht="18" customHeight="1" thickBot="1">
      <c r="C129" s="8"/>
      <c r="D129" s="4" t="s">
        <v>22</v>
      </c>
      <c r="E129" s="152"/>
      <c r="F129" s="153"/>
      <c r="G129" s="153"/>
      <c r="H129" s="154"/>
    </row>
    <row r="130" spans="2:17" ht="18" customHeight="1" thickBot="1">
      <c r="C130" s="66"/>
      <c r="D130" s="4" t="s">
        <v>23</v>
      </c>
      <c r="E130" s="155"/>
      <c r="F130" s="156"/>
      <c r="G130" s="156"/>
      <c r="H130" s="157"/>
    </row>
    <row r="131" spans="2:17" ht="18" customHeight="1" thickBot="1">
      <c r="C131" s="8"/>
      <c r="D131" s="4" t="s">
        <v>24</v>
      </c>
      <c r="E131" s="158"/>
      <c r="F131" s="159"/>
    </row>
    <row r="132" spans="2:17" ht="14.5" thickBot="1">
      <c r="C132" s="66"/>
      <c r="E132" s="2"/>
    </row>
    <row r="133" spans="2:17" ht="18" customHeight="1" thickBot="1">
      <c r="C133" s="67" t="s">
        <v>1</v>
      </c>
      <c r="D133" s="4" t="s">
        <v>25</v>
      </c>
      <c r="E133" s="160"/>
      <c r="F133" s="161"/>
    </row>
    <row r="134" spans="2:17" ht="18" customHeight="1" thickBot="1">
      <c r="C134" s="8" t="s">
        <v>1</v>
      </c>
      <c r="D134" s="4" t="s">
        <v>26</v>
      </c>
      <c r="E134" s="160"/>
      <c r="F134" s="161"/>
    </row>
    <row r="135" spans="2:17">
      <c r="C135" s="66"/>
    </row>
    <row r="136" spans="2:17">
      <c r="C136" s="66"/>
    </row>
    <row r="137" spans="2:17" ht="18">
      <c r="B137" s="8" t="s">
        <v>1</v>
      </c>
      <c r="C137" s="6" t="s">
        <v>27</v>
      </c>
      <c r="D137" s="6"/>
      <c r="J137" s="92" t="s">
        <v>41</v>
      </c>
      <c r="Q137" s="6"/>
    </row>
    <row r="139" spans="2:17" ht="15" customHeight="1">
      <c r="E139" s="151" t="s">
        <v>5</v>
      </c>
      <c r="F139" s="151"/>
      <c r="G139" s="151" t="s">
        <v>6</v>
      </c>
      <c r="H139" s="151"/>
      <c r="I139" s="151" t="s">
        <v>7</v>
      </c>
      <c r="J139" s="151"/>
      <c r="K139" s="151" t="s">
        <v>8</v>
      </c>
      <c r="L139" s="151"/>
      <c r="M139" s="151" t="s">
        <v>9</v>
      </c>
      <c r="N139" s="151"/>
    </row>
    <row r="140" spans="2:17" ht="14.5" thickBot="1">
      <c r="E140" s="2" t="str">
        <f>IF($E$5=Selections!$B$3,"S2","S1")</f>
        <v>S1</v>
      </c>
      <c r="F140" s="2" t="str">
        <f>IF($E$5=Selections!$B$3,"S1","S2")</f>
        <v>S2</v>
      </c>
      <c r="G140" s="142" t="str">
        <f>IF($E$5=Selections!$B$3,"S2","S1")</f>
        <v>S1</v>
      </c>
      <c r="H140" s="142" t="str">
        <f>IF($E$5=Selections!$B$3,"S1","S2")</f>
        <v>S2</v>
      </c>
      <c r="I140" s="2" t="str">
        <f>IF($E$5=Selections!$B$3,"S2","S1")</f>
        <v>S1</v>
      </c>
      <c r="J140" s="2" t="str">
        <f>IF($E$5=Selections!$B$3,"S1","S2")</f>
        <v>S2</v>
      </c>
      <c r="K140" s="142" t="str">
        <f>IF($E$5=Selections!$B$3,"S2","S1")</f>
        <v>S1</v>
      </c>
      <c r="L140" s="142" t="str">
        <f>IF($E$5=Selections!$B$3,"S1","S2")</f>
        <v>S2</v>
      </c>
      <c r="M140" s="2" t="str">
        <f>IF($E$5=Selections!$B$3,"S2","S1")</f>
        <v>S1</v>
      </c>
      <c r="N140" s="2" t="str">
        <f>IF($E$5=Selections!$B$3,"S1","S2")</f>
        <v>S2</v>
      </c>
    </row>
    <row r="141" spans="2:17" ht="14.5" thickBot="1">
      <c r="C141" s="8" t="s">
        <v>1</v>
      </c>
      <c r="D141" s="4" t="s">
        <v>28</v>
      </c>
      <c r="E141" s="129"/>
      <c r="F141" s="129"/>
      <c r="G141" s="130"/>
      <c r="H141" s="129"/>
      <c r="I141" s="132"/>
      <c r="J141" s="129"/>
      <c r="K141" s="129"/>
      <c r="L141" s="129"/>
      <c r="M141" s="129"/>
      <c r="N141" s="129"/>
    </row>
    <row r="142" spans="2:17" ht="14.5" thickBot="1">
      <c r="C142" s="8" t="s">
        <v>1</v>
      </c>
      <c r="D142" s="4" t="s">
        <v>29</v>
      </c>
      <c r="E142" s="129"/>
      <c r="F142" s="129"/>
      <c r="G142" s="130"/>
      <c r="H142" s="129"/>
      <c r="I142" s="132"/>
      <c r="J142" s="129"/>
      <c r="K142" s="129"/>
      <c r="L142" s="129"/>
      <c r="M142" s="129"/>
      <c r="N142" s="129"/>
    </row>
    <row r="143" spans="2:17" ht="14.5" thickBot="1">
      <c r="C143" s="8" t="s">
        <v>1</v>
      </c>
      <c r="D143" s="4" t="s">
        <v>30</v>
      </c>
      <c r="E143" s="129"/>
      <c r="F143" s="129"/>
      <c r="G143" s="130"/>
      <c r="H143" s="129"/>
      <c r="I143" s="132"/>
      <c r="J143" s="129"/>
      <c r="K143" s="129"/>
      <c r="L143" s="129"/>
      <c r="M143" s="129"/>
      <c r="N143" s="129"/>
    </row>
    <row r="144" spans="2:17" ht="14.5" thickBot="1">
      <c r="C144" s="8" t="s">
        <v>1</v>
      </c>
      <c r="D144" s="4" t="s">
        <v>31</v>
      </c>
      <c r="E144" s="129"/>
      <c r="F144" s="129"/>
      <c r="G144" s="130"/>
      <c r="H144" s="129"/>
      <c r="I144" s="132"/>
      <c r="J144" s="129"/>
      <c r="K144" s="129"/>
      <c r="L144" s="129"/>
      <c r="M144" s="129"/>
      <c r="N144" s="129"/>
    </row>
    <row r="145" spans="2:17" ht="14.5" thickBot="1">
      <c r="D145" s="43" t="s">
        <v>32</v>
      </c>
      <c r="E145" s="3">
        <f t="shared" ref="E145:N145" si="12">SUM(E141:E144)</f>
        <v>0</v>
      </c>
      <c r="F145" s="3">
        <f t="shared" si="12"/>
        <v>0</v>
      </c>
      <c r="G145" s="95">
        <f t="shared" si="12"/>
        <v>0</v>
      </c>
      <c r="H145" s="112">
        <f t="shared" si="12"/>
        <v>0</v>
      </c>
      <c r="I145" s="96">
        <f t="shared" si="12"/>
        <v>0</v>
      </c>
      <c r="J145" s="3">
        <f t="shared" si="12"/>
        <v>0</v>
      </c>
      <c r="K145" s="3">
        <f t="shared" si="12"/>
        <v>0</v>
      </c>
      <c r="L145" s="3">
        <f t="shared" si="12"/>
        <v>0</v>
      </c>
      <c r="M145" s="3">
        <f t="shared" si="12"/>
        <v>0</v>
      </c>
      <c r="N145" s="3">
        <f t="shared" si="12"/>
        <v>0</v>
      </c>
    </row>
    <row r="148" spans="2:17" ht="18">
      <c r="B148" s="8" t="s">
        <v>1</v>
      </c>
      <c r="C148" s="6" t="s">
        <v>33</v>
      </c>
      <c r="D148" s="6"/>
      <c r="J148" s="92" t="s">
        <v>41</v>
      </c>
      <c r="Q148" s="6"/>
    </row>
    <row r="150" spans="2:17">
      <c r="E150" s="151" t="s">
        <v>5</v>
      </c>
      <c r="F150" s="151"/>
      <c r="G150" s="151" t="s">
        <v>6</v>
      </c>
      <c r="H150" s="151"/>
      <c r="I150" s="151" t="s">
        <v>7</v>
      </c>
      <c r="J150" s="151"/>
      <c r="K150" s="151" t="s">
        <v>8</v>
      </c>
      <c r="L150" s="151"/>
      <c r="M150" s="151" t="s">
        <v>9</v>
      </c>
      <c r="N150" s="151"/>
    </row>
    <row r="151" spans="2:17" ht="14.5" thickBot="1">
      <c r="E151" s="2" t="str">
        <f>E140</f>
        <v>S1</v>
      </c>
      <c r="F151" s="2" t="str">
        <f t="shared" ref="F151:N151" si="13">F140</f>
        <v>S2</v>
      </c>
      <c r="G151" s="142" t="str">
        <f t="shared" si="13"/>
        <v>S1</v>
      </c>
      <c r="H151" s="142" t="str">
        <f t="shared" si="13"/>
        <v>S2</v>
      </c>
      <c r="I151" s="2" t="str">
        <f t="shared" si="13"/>
        <v>S1</v>
      </c>
      <c r="J151" s="2" t="str">
        <f t="shared" si="13"/>
        <v>S2</v>
      </c>
      <c r="K151" s="142" t="str">
        <f t="shared" si="13"/>
        <v>S1</v>
      </c>
      <c r="L151" s="142" t="str">
        <f t="shared" si="13"/>
        <v>S2</v>
      </c>
      <c r="M151" s="2" t="str">
        <f t="shared" si="13"/>
        <v>S1</v>
      </c>
      <c r="N151" s="2" t="str">
        <f t="shared" si="13"/>
        <v>S2</v>
      </c>
    </row>
    <row r="152" spans="2:17" ht="14.5" thickBot="1">
      <c r="C152" s="8" t="s">
        <v>1</v>
      </c>
      <c r="D152" s="4" t="s">
        <v>34</v>
      </c>
      <c r="E152" s="129"/>
      <c r="F152" s="129"/>
      <c r="G152" s="129"/>
      <c r="H152" s="129"/>
      <c r="I152" s="129"/>
      <c r="J152" s="129"/>
      <c r="K152" s="129"/>
      <c r="L152" s="129"/>
      <c r="M152" s="129"/>
      <c r="N152" s="129"/>
    </row>
    <row r="153" spans="2:17" ht="14.5" thickBot="1">
      <c r="D153" s="4" t="str">
        <f>"Y1 semester "&amp;IF($E$5=Selections!$B$3,"2 cohort","1 cohort")</f>
        <v>Y1 semester 1 cohort</v>
      </c>
      <c r="E153" s="68">
        <f>E145</f>
        <v>0</v>
      </c>
      <c r="F153" s="129"/>
      <c r="G153" s="129"/>
      <c r="H153" s="129"/>
      <c r="I153" s="129"/>
      <c r="J153" s="129"/>
      <c r="K153" s="129"/>
      <c r="L153" s="129"/>
      <c r="M153" s="129"/>
      <c r="N153" s="129"/>
    </row>
    <row r="154" spans="2:17" ht="14.5" thickBot="1">
      <c r="D154" s="4" t="str">
        <f>"Y1 semester "&amp;IF($E$5=Selections!$B$3,"1 cohort","2 cohort")</f>
        <v>Y1 semester 2 cohort</v>
      </c>
      <c r="E154" s="69"/>
      <c r="F154" s="68">
        <f>F145</f>
        <v>0</v>
      </c>
      <c r="G154" s="129"/>
      <c r="H154" s="129"/>
      <c r="I154" s="129"/>
      <c r="J154" s="129"/>
      <c r="K154" s="129"/>
      <c r="L154" s="129"/>
      <c r="M154" s="129"/>
      <c r="N154" s="129"/>
    </row>
    <row r="155" spans="2:17" ht="14.5" thickBot="1">
      <c r="D155" s="4" t="str">
        <f>"Y2 semester "&amp;IF($E$5=Selections!$B$3,"2 cohort","1 cohort")</f>
        <v>Y2 semester 1 cohort</v>
      </c>
      <c r="E155" s="69"/>
      <c r="F155" s="69"/>
      <c r="G155" s="68">
        <f>G145</f>
        <v>0</v>
      </c>
      <c r="H155" s="135"/>
      <c r="I155" s="135"/>
      <c r="J155" s="135"/>
      <c r="K155" s="135"/>
      <c r="L155" s="135"/>
      <c r="M155" s="135"/>
      <c r="N155" s="129"/>
    </row>
    <row r="156" spans="2:17" ht="14.5" thickBot="1">
      <c r="D156" s="4" t="str">
        <f>"Y2 semester "&amp;IF($E$5=Selections!$B$3,"1 cohort","2 cohort")</f>
        <v>Y2 semester 2 cohort</v>
      </c>
      <c r="E156" s="69"/>
      <c r="F156" s="69"/>
      <c r="G156" s="69"/>
      <c r="H156" s="68">
        <f>H145</f>
        <v>0</v>
      </c>
      <c r="I156" s="132"/>
      <c r="J156" s="129"/>
      <c r="K156" s="129"/>
      <c r="L156" s="129"/>
      <c r="M156" s="129"/>
      <c r="N156" s="132"/>
    </row>
    <row r="157" spans="2:17" ht="14.5" thickBot="1">
      <c r="D157" s="4" t="str">
        <f>"Y3 semester "&amp;IF($E$5=Selections!$B$3,"2 cohort","1 cohort")</f>
        <v>Y3 semester 1 cohort</v>
      </c>
      <c r="E157" s="69"/>
      <c r="F157" s="69"/>
      <c r="G157" s="69"/>
      <c r="H157" s="69"/>
      <c r="I157" s="97">
        <f>I145</f>
        <v>0</v>
      </c>
      <c r="J157" s="141"/>
      <c r="K157" s="141"/>
      <c r="L157" s="141"/>
      <c r="M157" s="141"/>
      <c r="N157" s="129"/>
    </row>
    <row r="158" spans="2:17" ht="14.5" thickBot="1">
      <c r="D158" s="4" t="str">
        <f>"Y3 semester "&amp;IF($E$5=Selections!$B$3,"1 cohort","2 cohort")</f>
        <v>Y3 semester 2 cohort</v>
      </c>
      <c r="E158" s="69"/>
      <c r="F158" s="69"/>
      <c r="G158" s="69"/>
      <c r="H158" s="69"/>
      <c r="I158" s="69"/>
      <c r="J158" s="68">
        <f>J145</f>
        <v>0</v>
      </c>
      <c r="K158" s="129"/>
      <c r="L158" s="129"/>
      <c r="M158" s="129"/>
      <c r="N158" s="129"/>
    </row>
    <row r="159" spans="2:17" ht="14.5" thickBot="1">
      <c r="D159" s="4" t="str">
        <f>"Y4 semester "&amp;IF($E$5=Selections!$B$3,"2 cohort","1 cohort")</f>
        <v>Y4 semester 1 cohort</v>
      </c>
      <c r="E159" s="69"/>
      <c r="F159" s="69"/>
      <c r="G159" s="69"/>
      <c r="H159" s="69"/>
      <c r="I159" s="69"/>
      <c r="J159" s="69"/>
      <c r="K159" s="68">
        <f>K145</f>
        <v>0</v>
      </c>
      <c r="L159" s="129"/>
      <c r="M159" s="129"/>
      <c r="N159" s="129"/>
    </row>
    <row r="160" spans="2:17" ht="14.5" thickBot="1">
      <c r="D160" s="4" t="str">
        <f>"Y4 semester "&amp;IF($E$5=Selections!$B$3,"1 cohort","2 cohort")</f>
        <v>Y4 semester 2 cohort</v>
      </c>
      <c r="E160" s="69"/>
      <c r="F160" s="69"/>
      <c r="G160" s="69"/>
      <c r="H160" s="69"/>
      <c r="I160" s="69"/>
      <c r="J160" s="69"/>
      <c r="K160" s="69"/>
      <c r="L160" s="68">
        <f>L145</f>
        <v>0</v>
      </c>
      <c r="M160" s="129"/>
      <c r="N160" s="129"/>
    </row>
    <row r="161" spans="2:14" ht="14.5" thickBot="1">
      <c r="D161" s="4" t="str">
        <f>"Y5 semester "&amp;IF($E$5=Selections!$B$3,"2 cohort","1 cohort")</f>
        <v>Y5 semester 1 cohort</v>
      </c>
      <c r="E161" s="69"/>
      <c r="F161" s="69"/>
      <c r="G161" s="69"/>
      <c r="H161" s="69"/>
      <c r="I161" s="69"/>
      <c r="J161" s="69"/>
      <c r="K161" s="69"/>
      <c r="L161" s="69"/>
      <c r="M161" s="68">
        <f>M145</f>
        <v>0</v>
      </c>
      <c r="N161" s="129"/>
    </row>
    <row r="162" spans="2:14" ht="14.5" thickBot="1">
      <c r="D162" s="4" t="str">
        <f>"Y5 semester "&amp;IF($E$5=Selections!$B$3,"1 cohort","2 cohort")</f>
        <v>Y5 semester 2 cohort</v>
      </c>
      <c r="E162" s="69"/>
      <c r="F162" s="69"/>
      <c r="G162" s="69"/>
      <c r="H162" s="69"/>
      <c r="I162" s="69"/>
      <c r="J162" s="69"/>
      <c r="K162" s="69"/>
      <c r="L162" s="69"/>
      <c r="M162" s="69"/>
      <c r="N162" s="70">
        <f>N145</f>
        <v>0</v>
      </c>
    </row>
    <row r="163" spans="2:14" ht="14.5" thickBot="1">
      <c r="D163" s="43" t="s">
        <v>35</v>
      </c>
      <c r="E163" s="3">
        <f>SUM(E152:E162)</f>
        <v>0</v>
      </c>
      <c r="F163" s="3">
        <f t="shared" ref="F163:M163" si="14">SUM(F152:F162)</f>
        <v>0</v>
      </c>
      <c r="G163" s="3">
        <f t="shared" si="14"/>
        <v>0</v>
      </c>
      <c r="H163" s="3">
        <f t="shared" si="14"/>
        <v>0</v>
      </c>
      <c r="I163" s="3">
        <f t="shared" si="14"/>
        <v>0</v>
      </c>
      <c r="J163" s="3">
        <f t="shared" si="14"/>
        <v>0</v>
      </c>
      <c r="K163" s="3">
        <f t="shared" si="14"/>
        <v>0</v>
      </c>
      <c r="L163" s="3">
        <f t="shared" si="14"/>
        <v>0</v>
      </c>
      <c r="M163" s="3">
        <f t="shared" si="14"/>
        <v>0</v>
      </c>
      <c r="N163" s="3">
        <f>SUM(N152:N162)</f>
        <v>0</v>
      </c>
    </row>
    <row r="164" spans="2:14">
      <c r="M164" s="113"/>
    </row>
    <row r="166" spans="2:14">
      <c r="B166" s="8" t="s">
        <v>1</v>
      </c>
      <c r="C166" s="6" t="s">
        <v>36</v>
      </c>
      <c r="D166" s="6"/>
    </row>
    <row r="167" spans="2:14" ht="14.5" thickBot="1"/>
    <row r="168" spans="2:14" ht="14.5" thickBot="1">
      <c r="C168" s="8" t="s">
        <v>1</v>
      </c>
      <c r="D168" s="4" t="s">
        <v>37</v>
      </c>
      <c r="E168" s="71">
        <v>1</v>
      </c>
      <c r="F168" s="93"/>
    </row>
    <row r="170" spans="2:14" ht="14.5" thickBot="1">
      <c r="E170" s="2" t="s">
        <v>5</v>
      </c>
      <c r="F170" s="2" t="s">
        <v>6</v>
      </c>
      <c r="G170" s="2" t="s">
        <v>7</v>
      </c>
      <c r="H170" s="2" t="s">
        <v>8</v>
      </c>
      <c r="I170" s="2" t="s">
        <v>9</v>
      </c>
    </row>
    <row r="171" spans="2:14" ht="14.5" thickBot="1">
      <c r="C171" s="8" t="s">
        <v>1</v>
      </c>
      <c r="D171" s="43" t="s">
        <v>38</v>
      </c>
      <c r="E171" s="3">
        <f>SUM(E163:F163)*0.5*$E$68</f>
        <v>0</v>
      </c>
      <c r="F171" s="3">
        <f>SUM(G163:H163)*0.5*$E$68</f>
        <v>0</v>
      </c>
      <c r="G171" s="3">
        <f>SUM(I163:J163)*0.5*$E$68</f>
        <v>0</v>
      </c>
      <c r="H171" s="3">
        <f>SUM(K163:L163)*0.5*$E$68</f>
        <v>0</v>
      </c>
      <c r="I171" s="3">
        <f>SUM(M163:N163)*0.5*E168</f>
        <v>0</v>
      </c>
      <c r="K171" s="72"/>
      <c r="M171" s="72"/>
    </row>
    <row r="172" spans="2:14" ht="14.5" thickBot="1">
      <c r="C172" s="8" t="s">
        <v>1</v>
      </c>
      <c r="D172" s="43" t="s">
        <v>39</v>
      </c>
      <c r="E172" s="98"/>
      <c r="F172" s="98"/>
      <c r="G172" s="98"/>
      <c r="H172" s="98"/>
      <c r="I172" s="98"/>
    </row>
    <row r="175" spans="2:14" ht="25">
      <c r="B175" s="118" t="s">
        <v>43</v>
      </c>
      <c r="C175" s="118"/>
      <c r="D175" s="94"/>
      <c r="E175" s="94"/>
      <c r="F175" s="94"/>
      <c r="G175" s="94"/>
      <c r="H175" s="94"/>
      <c r="I175" s="94"/>
      <c r="J175" s="94"/>
      <c r="K175" s="94"/>
      <c r="L175" s="94"/>
      <c r="M175" s="94"/>
      <c r="N175" s="94"/>
    </row>
    <row r="176" spans="2:14">
      <c r="C176" s="66"/>
    </row>
    <row r="177" spans="2:17">
      <c r="C177" s="6" t="s">
        <v>21</v>
      </c>
      <c r="D177" s="6"/>
    </row>
    <row r="178" spans="2:17" ht="14.5" thickBot="1">
      <c r="C178" s="66"/>
    </row>
    <row r="179" spans="2:17" ht="18" customHeight="1" thickBot="1">
      <c r="C179" s="8"/>
      <c r="D179" s="4" t="s">
        <v>22</v>
      </c>
      <c r="E179" s="152"/>
      <c r="F179" s="153"/>
      <c r="G179" s="153"/>
      <c r="H179" s="154"/>
    </row>
    <row r="180" spans="2:17" ht="18" customHeight="1" thickBot="1">
      <c r="C180" s="66"/>
      <c r="D180" s="4" t="s">
        <v>23</v>
      </c>
      <c r="E180" s="155"/>
      <c r="F180" s="156"/>
      <c r="G180" s="156"/>
      <c r="H180" s="157"/>
    </row>
    <row r="181" spans="2:17" ht="18" customHeight="1" thickBot="1">
      <c r="C181" s="8"/>
      <c r="D181" s="4" t="s">
        <v>24</v>
      </c>
      <c r="E181" s="158"/>
      <c r="F181" s="159"/>
    </row>
    <row r="182" spans="2:17" ht="14.5" thickBot="1">
      <c r="C182" s="66"/>
      <c r="E182" s="2"/>
    </row>
    <row r="183" spans="2:17" ht="18" customHeight="1" thickBot="1">
      <c r="C183" s="67" t="s">
        <v>1</v>
      </c>
      <c r="D183" s="4" t="s">
        <v>25</v>
      </c>
      <c r="E183" s="160"/>
      <c r="F183" s="161"/>
    </row>
    <row r="184" spans="2:17" ht="18" customHeight="1" thickBot="1">
      <c r="C184" s="8" t="s">
        <v>1</v>
      </c>
      <c r="D184" s="4" t="s">
        <v>26</v>
      </c>
      <c r="E184" s="160"/>
      <c r="F184" s="161"/>
    </row>
    <row r="185" spans="2:17">
      <c r="C185" s="66"/>
    </row>
    <row r="186" spans="2:17">
      <c r="C186" s="66"/>
    </row>
    <row r="187" spans="2:17" ht="18">
      <c r="B187" s="8" t="s">
        <v>1</v>
      </c>
      <c r="C187" s="6" t="s">
        <v>27</v>
      </c>
      <c r="D187" s="6"/>
      <c r="J187" s="92" t="s">
        <v>41</v>
      </c>
      <c r="Q187" s="6"/>
    </row>
    <row r="189" spans="2:17" ht="15" customHeight="1">
      <c r="E189" s="151" t="s">
        <v>5</v>
      </c>
      <c r="F189" s="151"/>
      <c r="G189" s="151" t="s">
        <v>6</v>
      </c>
      <c r="H189" s="151"/>
      <c r="I189" s="151" t="s">
        <v>7</v>
      </c>
      <c r="J189" s="151"/>
      <c r="K189" s="151" t="s">
        <v>8</v>
      </c>
      <c r="L189" s="151"/>
      <c r="M189" s="151" t="s">
        <v>9</v>
      </c>
      <c r="N189" s="151"/>
    </row>
    <row r="190" spans="2:17" ht="14.5" thickBot="1">
      <c r="E190" s="2" t="str">
        <f>IF($E$5=Selections!$B$3,"S2","S1")</f>
        <v>S1</v>
      </c>
      <c r="F190" s="2" t="str">
        <f>IF($E$5=Selections!$B$3,"S1","S2")</f>
        <v>S2</v>
      </c>
      <c r="G190" s="142" t="str">
        <f>IF($E$5=Selections!$B$3,"S2","S1")</f>
        <v>S1</v>
      </c>
      <c r="H190" s="142" t="str">
        <f>IF($E$5=Selections!$B$3,"S1","S2")</f>
        <v>S2</v>
      </c>
      <c r="I190" s="2" t="str">
        <f>IF($E$5=Selections!$B$3,"S2","S1")</f>
        <v>S1</v>
      </c>
      <c r="J190" s="2" t="str">
        <f>IF($E$5=Selections!$B$3,"S1","S2")</f>
        <v>S2</v>
      </c>
      <c r="K190" s="142" t="str">
        <f>IF($E$5=Selections!$B$3,"S2","S1")</f>
        <v>S1</v>
      </c>
      <c r="L190" s="142" t="str">
        <f>IF($E$5=Selections!$B$3,"S1","S2")</f>
        <v>S2</v>
      </c>
      <c r="M190" s="2" t="str">
        <f>IF($E$5=Selections!$B$3,"S2","S1")</f>
        <v>S1</v>
      </c>
      <c r="N190" s="2" t="str">
        <f>IF($E$5=Selections!$B$3,"S1","S2")</f>
        <v>S2</v>
      </c>
    </row>
    <row r="191" spans="2:17" ht="14.5" thickBot="1">
      <c r="C191" s="8" t="s">
        <v>1</v>
      </c>
      <c r="D191" s="4" t="s">
        <v>28</v>
      </c>
      <c r="E191" s="129"/>
      <c r="F191" s="129"/>
      <c r="G191" s="130"/>
      <c r="H191" s="129"/>
      <c r="I191" s="132"/>
      <c r="J191" s="129"/>
      <c r="K191" s="129"/>
      <c r="L191" s="129"/>
      <c r="M191" s="129"/>
      <c r="N191" s="129"/>
    </row>
    <row r="192" spans="2:17" ht="14.5" thickBot="1">
      <c r="C192" s="8" t="s">
        <v>1</v>
      </c>
      <c r="D192" s="4" t="s">
        <v>29</v>
      </c>
      <c r="E192" s="129"/>
      <c r="F192" s="129"/>
      <c r="G192" s="130"/>
      <c r="H192" s="129"/>
      <c r="I192" s="132"/>
      <c r="J192" s="129"/>
      <c r="K192" s="129"/>
      <c r="L192" s="129"/>
      <c r="M192" s="129"/>
      <c r="N192" s="129"/>
    </row>
    <row r="193" spans="2:17" ht="14.5" thickBot="1">
      <c r="C193" s="8" t="s">
        <v>1</v>
      </c>
      <c r="D193" s="4" t="s">
        <v>30</v>
      </c>
      <c r="E193" s="129"/>
      <c r="F193" s="129"/>
      <c r="G193" s="130"/>
      <c r="H193" s="129"/>
      <c r="I193" s="132"/>
      <c r="J193" s="129"/>
      <c r="K193" s="129"/>
      <c r="L193" s="129"/>
      <c r="M193" s="129"/>
      <c r="N193" s="129"/>
    </row>
    <row r="194" spans="2:17" ht="14.5" thickBot="1">
      <c r="C194" s="8" t="s">
        <v>1</v>
      </c>
      <c r="D194" s="4" t="s">
        <v>31</v>
      </c>
      <c r="E194" s="129"/>
      <c r="F194" s="129"/>
      <c r="G194" s="130"/>
      <c r="H194" s="129"/>
      <c r="I194" s="132"/>
      <c r="J194" s="129"/>
      <c r="K194" s="129"/>
      <c r="L194" s="129"/>
      <c r="M194" s="129"/>
      <c r="N194" s="129"/>
    </row>
    <row r="195" spans="2:17" ht="14.5" thickBot="1">
      <c r="D195" s="43" t="s">
        <v>32</v>
      </c>
      <c r="E195" s="3">
        <f t="shared" ref="E195:N195" si="15">SUM(E191:E194)</f>
        <v>0</v>
      </c>
      <c r="F195" s="3">
        <f t="shared" si="15"/>
        <v>0</v>
      </c>
      <c r="G195" s="95">
        <f t="shared" si="15"/>
        <v>0</v>
      </c>
      <c r="H195" s="112">
        <f t="shared" si="15"/>
        <v>0</v>
      </c>
      <c r="I195" s="96">
        <f t="shared" si="15"/>
        <v>0</v>
      </c>
      <c r="J195" s="3">
        <f t="shared" si="15"/>
        <v>0</v>
      </c>
      <c r="K195" s="3">
        <f t="shared" si="15"/>
        <v>0</v>
      </c>
      <c r="L195" s="3">
        <f t="shared" si="15"/>
        <v>0</v>
      </c>
      <c r="M195" s="3">
        <f t="shared" si="15"/>
        <v>0</v>
      </c>
      <c r="N195" s="3">
        <f t="shared" si="15"/>
        <v>0</v>
      </c>
    </row>
    <row r="198" spans="2:17" ht="18">
      <c r="B198" s="8" t="s">
        <v>1</v>
      </c>
      <c r="C198" s="6" t="s">
        <v>33</v>
      </c>
      <c r="D198" s="6"/>
      <c r="J198" s="92" t="s">
        <v>41</v>
      </c>
      <c r="Q198" s="6"/>
    </row>
    <row r="200" spans="2:17">
      <c r="E200" s="151" t="s">
        <v>5</v>
      </c>
      <c r="F200" s="151"/>
      <c r="G200" s="151" t="s">
        <v>6</v>
      </c>
      <c r="H200" s="151"/>
      <c r="I200" s="151" t="s">
        <v>7</v>
      </c>
      <c r="J200" s="151"/>
      <c r="K200" s="151" t="s">
        <v>8</v>
      </c>
      <c r="L200" s="151"/>
      <c r="M200" s="151" t="s">
        <v>9</v>
      </c>
      <c r="N200" s="151"/>
    </row>
    <row r="201" spans="2:17" ht="14.5" thickBot="1">
      <c r="E201" s="2" t="str">
        <f>E190</f>
        <v>S1</v>
      </c>
      <c r="F201" s="2" t="str">
        <f t="shared" ref="F201:N201" si="16">F190</f>
        <v>S2</v>
      </c>
      <c r="G201" s="142" t="str">
        <f t="shared" si="16"/>
        <v>S1</v>
      </c>
      <c r="H201" s="142" t="str">
        <f t="shared" si="16"/>
        <v>S2</v>
      </c>
      <c r="I201" s="2" t="str">
        <f t="shared" si="16"/>
        <v>S1</v>
      </c>
      <c r="J201" s="2" t="str">
        <f t="shared" si="16"/>
        <v>S2</v>
      </c>
      <c r="K201" s="142" t="str">
        <f t="shared" si="16"/>
        <v>S1</v>
      </c>
      <c r="L201" s="142" t="str">
        <f t="shared" si="16"/>
        <v>S2</v>
      </c>
      <c r="M201" s="2" t="str">
        <f t="shared" si="16"/>
        <v>S1</v>
      </c>
      <c r="N201" s="2" t="str">
        <f t="shared" si="16"/>
        <v>S2</v>
      </c>
    </row>
    <row r="202" spans="2:17" ht="14.5" thickBot="1">
      <c r="C202" s="8" t="s">
        <v>1</v>
      </c>
      <c r="D202" s="4" t="s">
        <v>34</v>
      </c>
      <c r="E202" s="129"/>
      <c r="F202" s="129"/>
      <c r="G202" s="129"/>
      <c r="H202" s="129"/>
      <c r="I202" s="129"/>
      <c r="J202" s="129"/>
      <c r="K202" s="129"/>
      <c r="L202" s="129"/>
      <c r="M202" s="129"/>
      <c r="N202" s="129"/>
    </row>
    <row r="203" spans="2:17" ht="14.5" thickBot="1">
      <c r="D203" s="4" t="str">
        <f>"Y1 semester "&amp;IF($E$5=Selections!$B$3,"2 cohort","1 cohort")</f>
        <v>Y1 semester 1 cohort</v>
      </c>
      <c r="E203" s="68">
        <f>E195</f>
        <v>0</v>
      </c>
      <c r="F203" s="129"/>
      <c r="G203" s="129"/>
      <c r="H203" s="129"/>
      <c r="I203" s="129"/>
      <c r="J203" s="129"/>
      <c r="K203" s="129"/>
      <c r="L203" s="129"/>
      <c r="M203" s="129"/>
      <c r="N203" s="129"/>
    </row>
    <row r="204" spans="2:17" ht="14.5" thickBot="1">
      <c r="D204" s="4" t="str">
        <f>"Y1 semester "&amp;IF($E$5=Selections!$B$3,"1 cohort","2 cohort")</f>
        <v>Y1 semester 2 cohort</v>
      </c>
      <c r="E204" s="69"/>
      <c r="F204" s="68">
        <f>F195</f>
        <v>0</v>
      </c>
      <c r="G204" s="129"/>
      <c r="H204" s="129"/>
      <c r="I204" s="129"/>
      <c r="J204" s="129"/>
      <c r="K204" s="129"/>
      <c r="L204" s="129"/>
      <c r="M204" s="129"/>
      <c r="N204" s="129"/>
    </row>
    <row r="205" spans="2:17" ht="14.5" thickBot="1">
      <c r="D205" s="4" t="str">
        <f>"Y2 semester "&amp;IF($E$5=Selections!$B$3,"2 cohort","1 cohort")</f>
        <v>Y2 semester 1 cohort</v>
      </c>
      <c r="E205" s="69"/>
      <c r="F205" s="69"/>
      <c r="G205" s="68">
        <f>G195</f>
        <v>0</v>
      </c>
      <c r="H205" s="135"/>
      <c r="I205" s="135"/>
      <c r="J205" s="135"/>
      <c r="K205" s="135"/>
      <c r="L205" s="135"/>
      <c r="M205" s="135"/>
      <c r="N205" s="129"/>
    </row>
    <row r="206" spans="2:17" ht="14.5" thickBot="1">
      <c r="D206" s="4" t="str">
        <f>"Y2 semester "&amp;IF($E$5=Selections!$B$3,"1 cohort","2 cohort")</f>
        <v>Y2 semester 2 cohort</v>
      </c>
      <c r="E206" s="69"/>
      <c r="F206" s="69"/>
      <c r="G206" s="69"/>
      <c r="H206" s="68">
        <f>H195</f>
        <v>0</v>
      </c>
      <c r="I206" s="132"/>
      <c r="J206" s="129"/>
      <c r="K206" s="129"/>
      <c r="L206" s="129"/>
      <c r="M206" s="129"/>
      <c r="N206" s="132"/>
    </row>
    <row r="207" spans="2:17" ht="14.5" thickBot="1">
      <c r="D207" s="4" t="str">
        <f>"Y3 semester "&amp;IF($E$5=Selections!$B$3,"2 cohort","1 cohort")</f>
        <v>Y3 semester 1 cohort</v>
      </c>
      <c r="E207" s="69"/>
      <c r="F207" s="69"/>
      <c r="G207" s="69"/>
      <c r="H207" s="69"/>
      <c r="I207" s="97">
        <f>I195</f>
        <v>0</v>
      </c>
      <c r="J207" s="141"/>
      <c r="K207" s="141"/>
      <c r="L207" s="141"/>
      <c r="M207" s="141"/>
      <c r="N207" s="129"/>
    </row>
    <row r="208" spans="2:17" ht="14.5" thickBot="1">
      <c r="D208" s="4" t="str">
        <f>"Y3 semester "&amp;IF($E$5=Selections!$B$3,"1 cohort","2 cohort")</f>
        <v>Y3 semester 2 cohort</v>
      </c>
      <c r="E208" s="69"/>
      <c r="F208" s="69"/>
      <c r="G208" s="69"/>
      <c r="H208" s="69"/>
      <c r="I208" s="69"/>
      <c r="J208" s="68">
        <f>J195</f>
        <v>0</v>
      </c>
      <c r="K208" s="129"/>
      <c r="L208" s="129"/>
      <c r="M208" s="129"/>
      <c r="N208" s="129"/>
    </row>
    <row r="209" spans="2:14" ht="14.5" thickBot="1">
      <c r="D209" s="4" t="str">
        <f>"Y4 semester "&amp;IF($E$5=Selections!$B$3,"2 cohort","1 cohort")</f>
        <v>Y4 semester 1 cohort</v>
      </c>
      <c r="E209" s="69"/>
      <c r="F209" s="69"/>
      <c r="G209" s="69"/>
      <c r="H209" s="69"/>
      <c r="I209" s="69"/>
      <c r="J209" s="69"/>
      <c r="K209" s="68">
        <f>K195</f>
        <v>0</v>
      </c>
      <c r="L209" s="129"/>
      <c r="M209" s="129"/>
      <c r="N209" s="129"/>
    </row>
    <row r="210" spans="2:14" ht="14.5" thickBot="1">
      <c r="D210" s="4" t="str">
        <f>"Y4 semester "&amp;IF($E$5=Selections!$B$3,"1 cohort","2 cohort")</f>
        <v>Y4 semester 2 cohort</v>
      </c>
      <c r="E210" s="69"/>
      <c r="F210" s="69"/>
      <c r="G210" s="69"/>
      <c r="H210" s="69"/>
      <c r="I210" s="69"/>
      <c r="J210" s="69"/>
      <c r="K210" s="69"/>
      <c r="L210" s="68">
        <f>L195</f>
        <v>0</v>
      </c>
      <c r="M210" s="129"/>
      <c r="N210" s="129"/>
    </row>
    <row r="211" spans="2:14" ht="14.5" thickBot="1">
      <c r="D211" s="4" t="str">
        <f>"Y5 semester "&amp;IF($E$5=Selections!$B$3,"2 cohort","1 cohort")</f>
        <v>Y5 semester 1 cohort</v>
      </c>
      <c r="E211" s="69"/>
      <c r="F211" s="69"/>
      <c r="G211" s="69"/>
      <c r="H211" s="69"/>
      <c r="I211" s="69"/>
      <c r="J211" s="69"/>
      <c r="K211" s="69"/>
      <c r="L211" s="69"/>
      <c r="M211" s="68">
        <f>M195</f>
        <v>0</v>
      </c>
      <c r="N211" s="129"/>
    </row>
    <row r="212" spans="2:14" ht="14.5" thickBot="1">
      <c r="D212" s="4" t="str">
        <f>"Y5 semester "&amp;IF($E$5=Selections!$B$3,"1 cohort","2 cohort")</f>
        <v>Y5 semester 2 cohort</v>
      </c>
      <c r="E212" s="69"/>
      <c r="F212" s="69"/>
      <c r="G212" s="69"/>
      <c r="H212" s="69"/>
      <c r="I212" s="69"/>
      <c r="J212" s="69"/>
      <c r="K212" s="69"/>
      <c r="L212" s="69"/>
      <c r="M212" s="69"/>
      <c r="N212" s="70">
        <f>N195</f>
        <v>0</v>
      </c>
    </row>
    <row r="213" spans="2:14" ht="14.5" thickBot="1">
      <c r="D213" s="43" t="s">
        <v>35</v>
      </c>
      <c r="E213" s="3">
        <f>SUM(E202:E212)</f>
        <v>0</v>
      </c>
      <c r="F213" s="3">
        <f t="shared" ref="F213:M213" si="17">SUM(F202:F212)</f>
        <v>0</v>
      </c>
      <c r="G213" s="3">
        <f t="shared" si="17"/>
        <v>0</v>
      </c>
      <c r="H213" s="3">
        <f t="shared" si="17"/>
        <v>0</v>
      </c>
      <c r="I213" s="3">
        <f t="shared" si="17"/>
        <v>0</v>
      </c>
      <c r="J213" s="3">
        <f t="shared" si="17"/>
        <v>0</v>
      </c>
      <c r="K213" s="3">
        <f t="shared" si="17"/>
        <v>0</v>
      </c>
      <c r="L213" s="3">
        <f t="shared" si="17"/>
        <v>0</v>
      </c>
      <c r="M213" s="3">
        <f t="shared" si="17"/>
        <v>0</v>
      </c>
      <c r="N213" s="3">
        <f>SUM(N202:N212)</f>
        <v>0</v>
      </c>
    </row>
    <row r="214" spans="2:14">
      <c r="M214" s="113"/>
    </row>
    <row r="216" spans="2:14">
      <c r="B216" s="8" t="s">
        <v>1</v>
      </c>
      <c r="C216" s="6" t="s">
        <v>36</v>
      </c>
      <c r="D216" s="6"/>
    </row>
    <row r="217" spans="2:14" ht="14.5" thickBot="1"/>
    <row r="218" spans="2:14" ht="14.5" thickBot="1">
      <c r="C218" s="8" t="s">
        <v>1</v>
      </c>
      <c r="D218" s="4" t="s">
        <v>37</v>
      </c>
      <c r="E218" s="71">
        <v>1</v>
      </c>
      <c r="F218" s="93"/>
    </row>
    <row r="220" spans="2:14" ht="14.5" thickBot="1">
      <c r="E220" s="2" t="s">
        <v>5</v>
      </c>
      <c r="F220" s="2" t="s">
        <v>6</v>
      </c>
      <c r="G220" s="2" t="s">
        <v>7</v>
      </c>
      <c r="H220" s="2" t="s">
        <v>8</v>
      </c>
      <c r="I220" s="2" t="s">
        <v>9</v>
      </c>
    </row>
    <row r="221" spans="2:14" ht="14.5" thickBot="1">
      <c r="C221" s="8" t="s">
        <v>1</v>
      </c>
      <c r="D221" s="43" t="s">
        <v>38</v>
      </c>
      <c r="E221" s="3">
        <f>SUM(E213:F213)*0.5*$E$68</f>
        <v>0</v>
      </c>
      <c r="F221" s="3">
        <f>SUM(G213:H213)*0.5*$E$68</f>
        <v>0</v>
      </c>
      <c r="G221" s="3">
        <f>SUM(I213:J213)*0.5*$E$68</f>
        <v>0</v>
      </c>
      <c r="H221" s="3">
        <f>SUM(K213:L213)*0.5*$E$68</f>
        <v>0</v>
      </c>
      <c r="I221" s="3">
        <f>SUM(M213:N213)*0.5*E218</f>
        <v>0</v>
      </c>
      <c r="K221" s="72"/>
      <c r="M221" s="72"/>
    </row>
    <row r="222" spans="2:14" ht="14.5" thickBot="1">
      <c r="C222" s="8" t="s">
        <v>1</v>
      </c>
      <c r="D222" s="43" t="s">
        <v>39</v>
      </c>
      <c r="E222" s="98"/>
      <c r="F222" s="98"/>
      <c r="G222" s="98"/>
      <c r="H222" s="98"/>
      <c r="I222" s="98"/>
    </row>
    <row r="225" spans="2:14" ht="25">
      <c r="B225" s="118" t="s">
        <v>44</v>
      </c>
      <c r="C225" s="118"/>
      <c r="D225" s="94"/>
      <c r="E225" s="94"/>
      <c r="F225" s="94"/>
      <c r="G225" s="94"/>
      <c r="H225" s="94"/>
      <c r="I225" s="94"/>
      <c r="J225" s="94"/>
      <c r="K225" s="94"/>
      <c r="L225" s="94"/>
      <c r="M225" s="94"/>
      <c r="N225" s="94"/>
    </row>
    <row r="226" spans="2:14">
      <c r="C226" s="66"/>
    </row>
    <row r="227" spans="2:14">
      <c r="C227" s="6" t="s">
        <v>21</v>
      </c>
      <c r="D227" s="6"/>
    </row>
    <row r="228" spans="2:14" ht="14.5" thickBot="1">
      <c r="C228" s="66"/>
    </row>
    <row r="229" spans="2:14" ht="14.5" thickBot="1">
      <c r="C229" s="8"/>
      <c r="D229" s="4" t="s">
        <v>22</v>
      </c>
      <c r="E229" s="152"/>
      <c r="F229" s="153"/>
      <c r="G229" s="153"/>
      <c r="H229" s="154"/>
    </row>
    <row r="230" spans="2:14" ht="14.5" thickBot="1">
      <c r="C230" s="66"/>
      <c r="D230" s="4" t="s">
        <v>23</v>
      </c>
      <c r="E230" s="155"/>
      <c r="F230" s="156"/>
      <c r="G230" s="156"/>
      <c r="H230" s="157"/>
    </row>
    <row r="231" spans="2:14" ht="14.5" thickBot="1">
      <c r="C231" s="8"/>
      <c r="D231" s="4" t="s">
        <v>24</v>
      </c>
      <c r="E231" s="158"/>
      <c r="F231" s="159"/>
    </row>
    <row r="232" spans="2:14" ht="14.5" thickBot="1">
      <c r="C232" s="66"/>
      <c r="E232" s="2"/>
    </row>
    <row r="233" spans="2:14" ht="14.5" thickBot="1">
      <c r="C233" s="67" t="s">
        <v>1</v>
      </c>
      <c r="D233" s="4" t="s">
        <v>25</v>
      </c>
      <c r="E233" s="160"/>
      <c r="F233" s="161"/>
    </row>
    <row r="234" spans="2:14" ht="14.5" thickBot="1">
      <c r="C234" s="8" t="s">
        <v>1</v>
      </c>
      <c r="D234" s="4" t="s">
        <v>26</v>
      </c>
      <c r="E234" s="160"/>
      <c r="F234" s="161"/>
    </row>
    <row r="235" spans="2:14">
      <c r="C235" s="66"/>
    </row>
    <row r="236" spans="2:14">
      <c r="C236" s="66"/>
    </row>
    <row r="237" spans="2:14" ht="18">
      <c r="B237" s="8" t="s">
        <v>1</v>
      </c>
      <c r="C237" s="6" t="s">
        <v>27</v>
      </c>
      <c r="D237" s="6"/>
      <c r="J237" s="92" t="s">
        <v>41</v>
      </c>
    </row>
    <row r="239" spans="2:14">
      <c r="E239" s="151" t="s">
        <v>5</v>
      </c>
      <c r="F239" s="151"/>
      <c r="G239" s="151" t="s">
        <v>6</v>
      </c>
      <c r="H239" s="151"/>
      <c r="I239" s="151" t="s">
        <v>7</v>
      </c>
      <c r="J239" s="151"/>
      <c r="K239" s="151" t="s">
        <v>8</v>
      </c>
      <c r="L239" s="151"/>
      <c r="M239" s="151" t="s">
        <v>9</v>
      </c>
      <c r="N239" s="151"/>
    </row>
    <row r="240" spans="2:14" ht="14.5" thickBot="1">
      <c r="E240" s="2" t="str">
        <f>IF($E$5=Selections!$B$3,"S2","S1")</f>
        <v>S1</v>
      </c>
      <c r="F240" s="2" t="str">
        <f>IF($E$5=Selections!$B$3,"S1","S2")</f>
        <v>S2</v>
      </c>
      <c r="G240" s="142" t="str">
        <f>IF($E$5=Selections!$B$3,"S2","S1")</f>
        <v>S1</v>
      </c>
      <c r="H240" s="142" t="str">
        <f>IF($E$5=Selections!$B$3,"S1","S2")</f>
        <v>S2</v>
      </c>
      <c r="I240" s="2" t="str">
        <f>IF($E$5=Selections!$B$3,"S2","S1")</f>
        <v>S1</v>
      </c>
      <c r="J240" s="2" t="str">
        <f>IF($E$5=Selections!$B$3,"S1","S2")</f>
        <v>S2</v>
      </c>
      <c r="K240" s="142" t="str">
        <f>IF($E$5=Selections!$B$3,"S2","S1")</f>
        <v>S1</v>
      </c>
      <c r="L240" s="142" t="str">
        <f>IF($E$5=Selections!$B$3,"S1","S2")</f>
        <v>S2</v>
      </c>
      <c r="M240" s="2" t="str">
        <f>IF($E$5=Selections!$B$3,"S2","S1")</f>
        <v>S1</v>
      </c>
      <c r="N240" s="2" t="str">
        <f>IF($E$5=Selections!$B$3,"S1","S2")</f>
        <v>S2</v>
      </c>
    </row>
    <row r="241" spans="2:14" ht="14.5" thickBot="1">
      <c r="C241" s="8" t="s">
        <v>1</v>
      </c>
      <c r="D241" s="4" t="s">
        <v>28</v>
      </c>
      <c r="E241" s="129"/>
      <c r="F241" s="129"/>
      <c r="G241" s="130"/>
      <c r="H241" s="129"/>
      <c r="I241" s="132"/>
      <c r="J241" s="129"/>
      <c r="K241" s="129"/>
      <c r="L241" s="129"/>
      <c r="M241" s="129"/>
      <c r="N241" s="129"/>
    </row>
    <row r="242" spans="2:14" ht="14.5" thickBot="1">
      <c r="C242" s="8" t="s">
        <v>1</v>
      </c>
      <c r="D242" s="4" t="s">
        <v>29</v>
      </c>
      <c r="E242" s="129"/>
      <c r="F242" s="129"/>
      <c r="G242" s="130"/>
      <c r="H242" s="129"/>
      <c r="I242" s="132"/>
      <c r="J242" s="129"/>
      <c r="K242" s="129"/>
      <c r="L242" s="129"/>
      <c r="M242" s="129"/>
      <c r="N242" s="129"/>
    </row>
    <row r="243" spans="2:14" ht="14.5" thickBot="1">
      <c r="C243" s="8" t="s">
        <v>1</v>
      </c>
      <c r="D243" s="4" t="s">
        <v>30</v>
      </c>
      <c r="E243" s="129"/>
      <c r="F243" s="129"/>
      <c r="G243" s="130"/>
      <c r="H243" s="129"/>
      <c r="I243" s="132"/>
      <c r="J243" s="129"/>
      <c r="K243" s="129"/>
      <c r="L243" s="129"/>
      <c r="M243" s="129"/>
      <c r="N243" s="129"/>
    </row>
    <row r="244" spans="2:14" ht="14.5" thickBot="1">
      <c r="C244" s="8" t="s">
        <v>1</v>
      </c>
      <c r="D244" s="4" t="s">
        <v>31</v>
      </c>
      <c r="E244" s="129"/>
      <c r="F244" s="129"/>
      <c r="G244" s="130"/>
      <c r="H244" s="129"/>
      <c r="I244" s="132"/>
      <c r="J244" s="129"/>
      <c r="K244" s="129"/>
      <c r="L244" s="129"/>
      <c r="M244" s="129"/>
      <c r="N244" s="129"/>
    </row>
    <row r="245" spans="2:14" ht="14.5" thickBot="1">
      <c r="D245" s="43" t="s">
        <v>32</v>
      </c>
      <c r="E245" s="3">
        <f t="shared" ref="E245:N245" si="18">SUM(E241:E244)</f>
        <v>0</v>
      </c>
      <c r="F245" s="3">
        <f t="shared" si="18"/>
        <v>0</v>
      </c>
      <c r="G245" s="95">
        <f t="shared" si="18"/>
        <v>0</v>
      </c>
      <c r="H245" s="112">
        <f t="shared" si="18"/>
        <v>0</v>
      </c>
      <c r="I245" s="96">
        <f t="shared" si="18"/>
        <v>0</v>
      </c>
      <c r="J245" s="3">
        <f t="shared" si="18"/>
        <v>0</v>
      </c>
      <c r="K245" s="3">
        <f t="shared" si="18"/>
        <v>0</v>
      </c>
      <c r="L245" s="3">
        <f t="shared" si="18"/>
        <v>0</v>
      </c>
      <c r="M245" s="3">
        <f t="shared" si="18"/>
        <v>0</v>
      </c>
      <c r="N245" s="3">
        <f t="shared" si="18"/>
        <v>0</v>
      </c>
    </row>
    <row r="248" spans="2:14" ht="18">
      <c r="B248" s="8" t="s">
        <v>1</v>
      </c>
      <c r="C248" s="6" t="s">
        <v>33</v>
      </c>
      <c r="D248" s="6"/>
      <c r="J248" s="92" t="s">
        <v>41</v>
      </c>
    </row>
    <row r="250" spans="2:14">
      <c r="E250" s="151" t="s">
        <v>5</v>
      </c>
      <c r="F250" s="151"/>
      <c r="G250" s="151" t="s">
        <v>6</v>
      </c>
      <c r="H250" s="151"/>
      <c r="I250" s="151" t="s">
        <v>7</v>
      </c>
      <c r="J250" s="151"/>
      <c r="K250" s="151" t="s">
        <v>8</v>
      </c>
      <c r="L250" s="151"/>
      <c r="M250" s="151" t="s">
        <v>9</v>
      </c>
      <c r="N250" s="151"/>
    </row>
    <row r="251" spans="2:14" ht="14.5" thickBot="1">
      <c r="E251" s="2" t="str">
        <f>E240</f>
        <v>S1</v>
      </c>
      <c r="F251" s="2" t="str">
        <f t="shared" ref="F251:N251" si="19">F240</f>
        <v>S2</v>
      </c>
      <c r="G251" s="142" t="str">
        <f t="shared" si="19"/>
        <v>S1</v>
      </c>
      <c r="H251" s="142" t="str">
        <f t="shared" si="19"/>
        <v>S2</v>
      </c>
      <c r="I251" s="2" t="str">
        <f t="shared" si="19"/>
        <v>S1</v>
      </c>
      <c r="J251" s="2" t="str">
        <f t="shared" si="19"/>
        <v>S2</v>
      </c>
      <c r="K251" s="142" t="str">
        <f t="shared" si="19"/>
        <v>S1</v>
      </c>
      <c r="L251" s="142" t="str">
        <f t="shared" si="19"/>
        <v>S2</v>
      </c>
      <c r="M251" s="2" t="str">
        <f t="shared" si="19"/>
        <v>S1</v>
      </c>
      <c r="N251" s="2" t="str">
        <f t="shared" si="19"/>
        <v>S2</v>
      </c>
    </row>
    <row r="252" spans="2:14" ht="14.5" thickBot="1">
      <c r="C252" s="8" t="s">
        <v>1</v>
      </c>
      <c r="D252" s="4" t="s">
        <v>34</v>
      </c>
      <c r="E252" s="129"/>
      <c r="F252" s="129"/>
      <c r="G252" s="129"/>
      <c r="H252" s="129"/>
      <c r="I252" s="129"/>
      <c r="J252" s="129"/>
      <c r="K252" s="129"/>
      <c r="L252" s="129"/>
      <c r="M252" s="129"/>
      <c r="N252" s="129"/>
    </row>
    <row r="253" spans="2:14" ht="14.5" thickBot="1">
      <c r="D253" s="4" t="str">
        <f>"Y1 semester "&amp;IF($E$5=Selections!$B$3,"2 cohort","1 cohort")</f>
        <v>Y1 semester 1 cohort</v>
      </c>
      <c r="E253" s="68">
        <f>E245</f>
        <v>0</v>
      </c>
      <c r="F253" s="129"/>
      <c r="G253" s="129"/>
      <c r="H253" s="129"/>
      <c r="I253" s="129"/>
      <c r="J253" s="129"/>
      <c r="K253" s="129"/>
      <c r="L253" s="129"/>
      <c r="M253" s="129"/>
      <c r="N253" s="129"/>
    </row>
    <row r="254" spans="2:14" ht="14.5" thickBot="1">
      <c r="D254" s="4" t="str">
        <f>"Y1 semester "&amp;IF($E$5=Selections!$B$3,"1 cohort","2 cohort")</f>
        <v>Y1 semester 2 cohort</v>
      </c>
      <c r="E254" s="69"/>
      <c r="F254" s="68">
        <f>F245</f>
        <v>0</v>
      </c>
      <c r="G254" s="129"/>
      <c r="H254" s="129"/>
      <c r="I254" s="129"/>
      <c r="J254" s="129"/>
      <c r="K254" s="129"/>
      <c r="L254" s="129"/>
      <c r="M254" s="129"/>
      <c r="N254" s="129"/>
    </row>
    <row r="255" spans="2:14" ht="14.5" thickBot="1">
      <c r="D255" s="4" t="str">
        <f>"Y2 semester "&amp;IF($E$5=Selections!$B$3,"2 cohort","1 cohort")</f>
        <v>Y2 semester 1 cohort</v>
      </c>
      <c r="E255" s="69"/>
      <c r="F255" s="69"/>
      <c r="G255" s="68">
        <f>G245</f>
        <v>0</v>
      </c>
      <c r="H255" s="135"/>
      <c r="I255" s="135"/>
      <c r="J255" s="135"/>
      <c r="K255" s="135"/>
      <c r="L255" s="135"/>
      <c r="M255" s="135"/>
      <c r="N255" s="129"/>
    </row>
    <row r="256" spans="2:14" ht="14.5" thickBot="1">
      <c r="D256" s="4" t="str">
        <f>"Y2 semester "&amp;IF($E$5=Selections!$B$3,"1 cohort","2 cohort")</f>
        <v>Y2 semester 2 cohort</v>
      </c>
      <c r="E256" s="69"/>
      <c r="F256" s="69"/>
      <c r="G256" s="69"/>
      <c r="H256" s="68">
        <f>H245</f>
        <v>0</v>
      </c>
      <c r="I256" s="132"/>
      <c r="J256" s="129"/>
      <c r="K256" s="129"/>
      <c r="L256" s="129"/>
      <c r="M256" s="129"/>
      <c r="N256" s="132"/>
    </row>
    <row r="257" spans="2:14" ht="14.5" thickBot="1">
      <c r="D257" s="4" t="str">
        <f>"Y3 semester "&amp;IF($E$5=Selections!$B$3,"2 cohort","1 cohort")</f>
        <v>Y3 semester 1 cohort</v>
      </c>
      <c r="E257" s="69"/>
      <c r="F257" s="69"/>
      <c r="G257" s="69"/>
      <c r="H257" s="69"/>
      <c r="I257" s="97">
        <f>I245</f>
        <v>0</v>
      </c>
      <c r="J257" s="141"/>
      <c r="K257" s="141"/>
      <c r="L257" s="141"/>
      <c r="M257" s="141"/>
      <c r="N257" s="129"/>
    </row>
    <row r="258" spans="2:14" ht="14.5" thickBot="1">
      <c r="D258" s="4" t="str">
        <f>"Y3 semester "&amp;IF($E$5=Selections!$B$3,"1 cohort","2 cohort")</f>
        <v>Y3 semester 2 cohort</v>
      </c>
      <c r="E258" s="69"/>
      <c r="F258" s="69"/>
      <c r="G258" s="69"/>
      <c r="H258" s="69"/>
      <c r="I258" s="69"/>
      <c r="J258" s="68">
        <f>J245</f>
        <v>0</v>
      </c>
      <c r="K258" s="129"/>
      <c r="L258" s="129"/>
      <c r="M258" s="129"/>
      <c r="N258" s="129"/>
    </row>
    <row r="259" spans="2:14" ht="14.5" thickBot="1">
      <c r="D259" s="4" t="str">
        <f>"Y4 semester "&amp;IF($E$5=Selections!$B$3,"2 cohort","1 cohort")</f>
        <v>Y4 semester 1 cohort</v>
      </c>
      <c r="E259" s="69"/>
      <c r="F259" s="69"/>
      <c r="G259" s="69"/>
      <c r="H259" s="69"/>
      <c r="I259" s="69"/>
      <c r="J259" s="69"/>
      <c r="K259" s="68">
        <f>K245</f>
        <v>0</v>
      </c>
      <c r="L259" s="129"/>
      <c r="M259" s="129"/>
      <c r="N259" s="129"/>
    </row>
    <row r="260" spans="2:14" ht="14.5" thickBot="1">
      <c r="D260" s="4" t="str">
        <f>"Y4 semester "&amp;IF($E$5=Selections!$B$3,"1 cohort","2 cohort")</f>
        <v>Y4 semester 2 cohort</v>
      </c>
      <c r="E260" s="69"/>
      <c r="F260" s="69"/>
      <c r="G260" s="69"/>
      <c r="H260" s="69"/>
      <c r="I260" s="69"/>
      <c r="J260" s="69"/>
      <c r="K260" s="69"/>
      <c r="L260" s="68">
        <f>L245</f>
        <v>0</v>
      </c>
      <c r="M260" s="129"/>
      <c r="N260" s="129"/>
    </row>
    <row r="261" spans="2:14" ht="14.5" thickBot="1">
      <c r="D261" s="4" t="str">
        <f>"Y5 semester "&amp;IF($E$5=Selections!$B$3,"2 cohort","1 cohort")</f>
        <v>Y5 semester 1 cohort</v>
      </c>
      <c r="E261" s="69"/>
      <c r="F261" s="69"/>
      <c r="G261" s="69"/>
      <c r="H261" s="69"/>
      <c r="I261" s="69"/>
      <c r="J261" s="69"/>
      <c r="K261" s="69"/>
      <c r="L261" s="69"/>
      <c r="M261" s="68">
        <f>M245</f>
        <v>0</v>
      </c>
      <c r="N261" s="129"/>
    </row>
    <row r="262" spans="2:14" ht="14.5" thickBot="1">
      <c r="D262" s="4" t="str">
        <f>"Y5 semester "&amp;IF($E$5=Selections!$B$3,"1 cohort","2 cohort")</f>
        <v>Y5 semester 2 cohort</v>
      </c>
      <c r="E262" s="69"/>
      <c r="F262" s="69"/>
      <c r="G262" s="69"/>
      <c r="H262" s="69"/>
      <c r="I262" s="69"/>
      <c r="J262" s="69"/>
      <c r="K262" s="69"/>
      <c r="L262" s="69"/>
      <c r="M262" s="69"/>
      <c r="N262" s="70">
        <f>N245</f>
        <v>0</v>
      </c>
    </row>
    <row r="263" spans="2:14" ht="14.5" thickBot="1">
      <c r="D263" s="43" t="s">
        <v>35</v>
      </c>
      <c r="E263" s="3">
        <f>SUM(E252:E262)</f>
        <v>0</v>
      </c>
      <c r="F263" s="3">
        <f t="shared" ref="F263:M263" si="20">SUM(F252:F262)</f>
        <v>0</v>
      </c>
      <c r="G263" s="3">
        <f t="shared" si="20"/>
        <v>0</v>
      </c>
      <c r="H263" s="3">
        <f t="shared" si="20"/>
        <v>0</v>
      </c>
      <c r="I263" s="3">
        <f t="shared" si="20"/>
        <v>0</v>
      </c>
      <c r="J263" s="3">
        <f t="shared" si="20"/>
        <v>0</v>
      </c>
      <c r="K263" s="3">
        <f t="shared" si="20"/>
        <v>0</v>
      </c>
      <c r="L263" s="3">
        <f t="shared" si="20"/>
        <v>0</v>
      </c>
      <c r="M263" s="3">
        <f t="shared" si="20"/>
        <v>0</v>
      </c>
      <c r="N263" s="3">
        <f>SUM(N252:N262)</f>
        <v>0</v>
      </c>
    </row>
    <row r="264" spans="2:14">
      <c r="M264" s="113"/>
    </row>
    <row r="266" spans="2:14">
      <c r="B266" s="8" t="s">
        <v>1</v>
      </c>
      <c r="C266" s="6" t="s">
        <v>36</v>
      </c>
      <c r="D266" s="6"/>
    </row>
    <row r="267" spans="2:14" ht="14.5" thickBot="1"/>
    <row r="268" spans="2:14" ht="14.5" thickBot="1">
      <c r="C268" s="8" t="s">
        <v>1</v>
      </c>
      <c r="D268" s="4" t="s">
        <v>37</v>
      </c>
      <c r="E268" s="71">
        <v>1</v>
      </c>
      <c r="F268" s="93"/>
    </row>
    <row r="270" spans="2:14" ht="14.5" thickBot="1">
      <c r="E270" s="2" t="s">
        <v>5</v>
      </c>
      <c r="F270" s="2" t="s">
        <v>6</v>
      </c>
      <c r="G270" s="2" t="s">
        <v>7</v>
      </c>
      <c r="H270" s="2" t="s">
        <v>8</v>
      </c>
      <c r="I270" s="2" t="s">
        <v>9</v>
      </c>
    </row>
    <row r="271" spans="2:14" ht="14.5" thickBot="1">
      <c r="C271" s="8" t="s">
        <v>1</v>
      </c>
      <c r="D271" s="43" t="s">
        <v>38</v>
      </c>
      <c r="E271" s="3">
        <f>SUM(E263:F263)*0.5*$E$68</f>
        <v>0</v>
      </c>
      <c r="F271" s="3">
        <f>SUM(G263:H263)*0.5*$E$68</f>
        <v>0</v>
      </c>
      <c r="G271" s="3">
        <f>SUM(I263:J263)*0.5*$E$68</f>
        <v>0</v>
      </c>
      <c r="H271" s="3">
        <f>SUM(K263:L263)*0.5*$E$68</f>
        <v>0</v>
      </c>
      <c r="I271" s="3">
        <f>SUM(M263:N263)*0.5*E268</f>
        <v>0</v>
      </c>
      <c r="K271" s="72"/>
      <c r="M271" s="72"/>
    </row>
    <row r="272" spans="2:14" ht="14.5" thickBot="1">
      <c r="C272" s="8" t="s">
        <v>1</v>
      </c>
      <c r="D272" s="43" t="s">
        <v>39</v>
      </c>
      <c r="E272" s="98"/>
      <c r="F272" s="98"/>
      <c r="G272" s="98"/>
      <c r="H272" s="98"/>
      <c r="I272" s="98"/>
    </row>
  </sheetData>
  <mergeCells count="76">
    <mergeCell ref="E34:F34"/>
    <mergeCell ref="E5:H5"/>
    <mergeCell ref="E29:H29"/>
    <mergeCell ref="E30:H30"/>
    <mergeCell ref="E31:F31"/>
    <mergeCell ref="E33:F33"/>
    <mergeCell ref="E50:F50"/>
    <mergeCell ref="G50:H50"/>
    <mergeCell ref="I50:J50"/>
    <mergeCell ref="K50:L50"/>
    <mergeCell ref="M50:N50"/>
    <mergeCell ref="E39:F39"/>
    <mergeCell ref="G39:H39"/>
    <mergeCell ref="I39:J39"/>
    <mergeCell ref="K39:L39"/>
    <mergeCell ref="M39:N39"/>
    <mergeCell ref="E79:H79"/>
    <mergeCell ref="E80:H80"/>
    <mergeCell ref="E81:F81"/>
    <mergeCell ref="E83:F83"/>
    <mergeCell ref="E84:F84"/>
    <mergeCell ref="I89:J89"/>
    <mergeCell ref="K89:L89"/>
    <mergeCell ref="M89:N89"/>
    <mergeCell ref="E100:F100"/>
    <mergeCell ref="G100:H100"/>
    <mergeCell ref="I100:J100"/>
    <mergeCell ref="K100:L100"/>
    <mergeCell ref="M100:N100"/>
    <mergeCell ref="E89:F89"/>
    <mergeCell ref="G89:H89"/>
    <mergeCell ref="E129:H129"/>
    <mergeCell ref="E130:H130"/>
    <mergeCell ref="E131:F131"/>
    <mergeCell ref="E133:F133"/>
    <mergeCell ref="E134:F134"/>
    <mergeCell ref="I139:J139"/>
    <mergeCell ref="K139:L139"/>
    <mergeCell ref="M139:N139"/>
    <mergeCell ref="E150:F150"/>
    <mergeCell ref="G150:H150"/>
    <mergeCell ref="I150:J150"/>
    <mergeCell ref="K150:L150"/>
    <mergeCell ref="M150:N150"/>
    <mergeCell ref="E139:F139"/>
    <mergeCell ref="G139:H139"/>
    <mergeCell ref="E179:H179"/>
    <mergeCell ref="E180:H180"/>
    <mergeCell ref="E181:F181"/>
    <mergeCell ref="E183:F183"/>
    <mergeCell ref="E184:F184"/>
    <mergeCell ref="I189:J189"/>
    <mergeCell ref="K189:L189"/>
    <mergeCell ref="M189:N189"/>
    <mergeCell ref="E200:F200"/>
    <mergeCell ref="G200:H200"/>
    <mergeCell ref="I200:J200"/>
    <mergeCell ref="K200:L200"/>
    <mergeCell ref="M200:N200"/>
    <mergeCell ref="E189:F189"/>
    <mergeCell ref="G189:H189"/>
    <mergeCell ref="E229:H229"/>
    <mergeCell ref="E230:H230"/>
    <mergeCell ref="E231:F231"/>
    <mergeCell ref="E233:F233"/>
    <mergeCell ref="E234:F234"/>
    <mergeCell ref="I239:J239"/>
    <mergeCell ref="K239:L239"/>
    <mergeCell ref="M239:N239"/>
    <mergeCell ref="E250:F250"/>
    <mergeCell ref="G250:H250"/>
    <mergeCell ref="I250:J250"/>
    <mergeCell ref="K250:L250"/>
    <mergeCell ref="M250:N250"/>
    <mergeCell ref="E239:F239"/>
    <mergeCell ref="G239:H239"/>
  </mergeCells>
  <dataValidations count="17">
    <dataValidation type="decimal" allowBlank="1" showInputMessage="1" showErrorMessage="1" errorTitle="Incorrect value" error="Value must be a positive number." promptTitle="Positive Numbers" prompt="Enter on a EFTSL basis. Positive values only allowed." sqref="E72:I72 E122:I122 E172:I172 E222:I222 E272:I272" xr:uid="{00000000-0002-0000-0000-000000000000}">
      <formula1>0</formula1>
      <formula2>999999000</formula2>
    </dataValidation>
    <dataValidation type="decimal" allowBlank="1" showInputMessage="1" showErrorMessage="1" errorTitle="Incorrect value" error="Value must be a positive number." promptTitle="Positive Numbers" prompt="Enter on a headcount basis. Positive values only allowed." sqref="N261 E52:N52 F53:N53 G54:N54 L59:N59 E41:N44 H55:N55 J57:N57 E91:N94 E102:N102 M110:N110 F103:N103 G104:N104 K108:N108 H105:N105 I106:N106 J107:N107 L109:N109 N111 E141:N144 E152:N152 M160:N160 F153:N153 G154:N154 K158:N158 H155:N155 I156:N156 J157:N157 L159:N159 N161 E191:N194 E202:N202 M210:N210 F203:N203 G204:N204 K208:N208 H205:N205 I206:N206 J207:N207 L209:N209 N211 E241:N244 E252:N252 M260:N260 F253:N253 G254:N254 K258:N258 H255:N255 I256:N256 J257:N257 L259:N259 I56:N56 K58:N58 M60:N60 N61" xr:uid="{00000000-0002-0000-0000-000001000000}">
      <formula1>0</formula1>
      <formula2>999999000</formula2>
    </dataValidation>
    <dataValidation type="custom" showInputMessage="1" showErrorMessage="1" errorTitle="Error" error="Cannot enter value in this cell" promptTitle="Total Students (EFTSL) - Adj" prompt="Manual input fields to provide different EFTSL figures, should you believe the calculated values are incorrect." sqref="C72 C122 C172 C222 C272" xr:uid="{00000000-0002-0000-0000-000002000000}">
      <formula1>"ⓘ"</formula1>
    </dataValidation>
    <dataValidation type="custom" showInputMessage="1" showErrorMessage="1" errorTitle="Error" error="Cannot enter value in this cell" promptTitle="Total Students (EFTSL) - Calc" prompt="The caculated total number of enrolled students (existing and commencing students), expressed on an EFTSL basis." sqref="C71 C121 C171 C221 C271" xr:uid="{00000000-0002-0000-0000-000003000000}">
      <formula1>"ⓘ"</formula1>
    </dataValidation>
    <dataValidation type="custom" showInputMessage="1" showErrorMessage="1" errorTitle="Error" error="Cannot enter value in this cell" promptTitle="FEE-HELP " prompt="Revenue received from FEE-HELP enrolled students" sqref="C35 C85 C135 C185 C235" xr:uid="{00000000-0002-0000-0000-000004000000}">
      <formula1>"ⓘ"</formula1>
    </dataValidation>
    <dataValidation type="custom" showInputMessage="1" showErrorMessage="1" errorTitle="Error" error="Cannot enter value in this cell" promptTitle="Domestic Student Fee ($)" prompt="The full course fee payable by domestic students (being the total fee across all years)." sqref="C33 C83 C133 C183 C233" xr:uid="{00000000-0002-0000-0000-000005000000}">
      <formula1>"ⓘ"</formula1>
    </dataValidation>
    <dataValidation type="custom" showInputMessage="1" showErrorMessage="1" errorTitle="Error" error="Cannot enter value in this cell" promptTitle="International Student Fee ($)" prompt="The full course fee payable by international students (being the total fee across all years)." sqref="C34 C84 C134 C184 C234" xr:uid="{00000000-0002-0000-0000-000006000000}">
      <formula1>"ⓘ"</formula1>
    </dataValidation>
    <dataValidation type="custom" showInputMessage="1" showErrorMessage="1" errorTitle="Error" error="Cannot enter value in this cell" promptTitle="Financial Reporting Period" prompt="The 12-month period for which your financial reporting is completed. This must be consistent with the submitted financial forecasts." sqref="C5" xr:uid="{00000000-0002-0000-0000-000007000000}">
      <formula1>"ⓘ"</formula1>
    </dataValidation>
    <dataValidation type="custom" showInputMessage="1" showErrorMessage="1" errorTitle="Error" error="Cannot enter value in this cell" promptTitle="Domestic Students, FEE-HELP" prompt="Commencing FEE-HELP domestic students." sqref="C41 C91 C141 C191 C241" xr:uid="{00000000-0002-0000-0000-000008000000}">
      <formula1>"ⓘ"</formula1>
    </dataValidation>
    <dataValidation type="custom" showInputMessage="1" showErrorMessage="1" errorTitle="Error" error="Cannot enter value in this cell" promptTitle="Domestic Students, Fee Paying" prompt="Commencing full fee paying domestic students" sqref="C42 C92 C142 C192 C242" xr:uid="{00000000-0002-0000-0000-000009000000}">
      <formula1>"ⓘ"</formula1>
    </dataValidation>
    <dataValidation type="custom" showInputMessage="1" showErrorMessage="1" errorTitle="Error" error="Cannot enter value in this cell" promptTitle="Internation Students, Onshore" prompt="Commencing fee paying onshore international students. Onshore international students are taught within Australia." sqref="C43 C93 C143 C193 C243" xr:uid="{00000000-0002-0000-0000-00000A000000}">
      <formula1>"ⓘ"</formula1>
    </dataValidation>
    <dataValidation type="custom" showInputMessage="1" showErrorMessage="1" errorTitle="Error" error="Cannot enter value in this cell" promptTitle="International Students, Offshore" prompt="Commencing fee paying offshore international students. Offshore international students are taught at an overseas location outside of Australia." sqref="C44 C94 C144 C194 C244" xr:uid="{00000000-0002-0000-0000-00000B000000}">
      <formula1>"ⓘ"</formula1>
    </dataValidation>
    <dataValidation type="custom" showInputMessage="1" showErrorMessage="1" errorTitle="Error" error="Cannot enter value in this cell" promptTitle="Commencing Students / Enrolments" prompt="The number of commencing students who are expected to be enrolled into the course, expressed on a headcount basis." sqref="B37 B87 B137 B187 B237" xr:uid="{00000000-0002-0000-0000-00000C000000}">
      <formula1>"ⓘ"</formula1>
    </dataValidation>
    <dataValidation type="custom" showInputMessage="1" showErrorMessage="1" errorTitle="Error" error="Cannot enter value in this cell" promptTitle="EFTSL" prompt="EFTSL is a representation of the amount of load a student would have when studying. One EFTSL is equivalent to a full study load for one year. If the course is being undertaken on a part-time basis an EFTSL of less than one would be utilised." sqref="C68 C118 C168 C218 C268" xr:uid="{00000000-0002-0000-0000-00000D000000}">
      <formula1>"ⓘ"</formula1>
    </dataValidation>
    <dataValidation type="custom" showInputMessage="1" showErrorMessage="1" errorTitle="Error" error="Cannot enter value in this cell" promptTitle="Total Students (Headcount Basis)" prompt="The total number of enrolled students (existing and commencing students), expressed on a headcount basis" sqref="B48 B98 B148 B198 B248" xr:uid="{00000000-0002-0000-0000-00000E000000}">
      <formula1>"ⓘ"</formula1>
    </dataValidation>
    <dataValidation type="custom" showInputMessage="1" showErrorMessage="1" errorTitle="Error" error="Cannot enter value in this cell" promptTitle="Total Students (EFTSL Basis)" prompt="The total number of enrolled students (existing and commencing students), expressed on an EFTSL basis." sqref="B66 B116 B166 B216 B266" xr:uid="{00000000-0002-0000-0000-00000F000000}">
      <formula1>"ⓘ"</formula1>
    </dataValidation>
    <dataValidation type="custom" showInputMessage="1" showErrorMessage="1" errorTitle="Error" error="Cannot enter value in this cell" promptTitle="Existing Students" prompt="Existing enrolled students. This will not be applicable for new courses where delivery has not yet commenced. " sqref="C52 C102 C152 C202 C252" xr:uid="{00000000-0002-0000-0000-000010000000}">
      <formula1>"ⓘ"</formula1>
    </dataValidation>
  </dataValidations>
  <pageMargins left="0.70866141732283472" right="0.70866141732283472" top="0.74803149606299213" bottom="0.74803149606299213" header="0.31496062992125984" footer="0.31496062992125984"/>
  <pageSetup paperSize="9" scale="55" fitToHeight="0" orientation="portrait" r:id="rId1"/>
  <rowBreaks count="4" manualBreakCount="4">
    <brk id="73" max="16383" man="1"/>
    <brk id="123" max="16383" man="1"/>
    <brk id="173" max="16383" man="1"/>
    <brk id="223" max="16383" man="1"/>
  </rowBreaks>
  <ignoredErrors>
    <ignoredError sqref="H55:L55 I56:M56 J57:N57 K58:N58 L59:N59 M60:N60 N61" unlockedFormula="1"/>
    <ignoredError sqref="F40 H40 J40 L40" 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1000000}">
          <x14:formula1>
            <xm:f>Selections!$A$2:$A$7</xm:f>
          </x14:formula1>
          <xm:sqref>E30 E80 E130 E180 E230</xm:sqref>
        </x14:dataValidation>
        <x14:dataValidation type="list" allowBlank="1" showInputMessage="1" showErrorMessage="1" xr:uid="{00000000-0002-0000-0000-000012000000}">
          <x14:formula1>
            <xm:f>Selections!$B$2:$B$3</xm:f>
          </x14:formula1>
          <xm:sqref>E5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2:X297"/>
  <sheetViews>
    <sheetView showGridLines="0" zoomScale="90" zoomScaleNormal="90" zoomScaleSheetLayoutView="100" workbookViewId="0">
      <pane ySplit="7" topLeftCell="A276" activePane="bottomLeft" state="frozen"/>
      <selection pane="bottomLeft" activeCell="E296" sqref="E296"/>
    </sheetView>
  </sheetViews>
  <sheetFormatPr defaultColWidth="0" defaultRowHeight="14"/>
  <cols>
    <col min="1" max="1" width="3.7265625" style="88" customWidth="1"/>
    <col min="2" max="3" width="3.7265625" style="4" customWidth="1"/>
    <col min="4" max="4" width="39.26953125" style="4" customWidth="1"/>
    <col min="5" max="19" width="10.453125" style="4" customWidth="1"/>
    <col min="20" max="20" width="3.7265625" style="4" customWidth="1"/>
    <col min="21" max="24" width="0" style="4" hidden="1" customWidth="1"/>
    <col min="25" max="16384" width="9.1796875" style="4" hidden="1"/>
  </cols>
  <sheetData>
    <row r="2" spans="2:19" ht="25">
      <c r="B2" s="5" t="s">
        <v>280</v>
      </c>
      <c r="C2" s="5"/>
    </row>
    <row r="3" spans="2:19" ht="18">
      <c r="C3" s="147" t="s">
        <v>277</v>
      </c>
      <c r="D3" s="147"/>
    </row>
    <row r="4" spans="2:19" ht="14.5" thickBot="1"/>
    <row r="5" spans="2:19" ht="18" customHeight="1" thickBot="1">
      <c r="C5" s="8" t="s">
        <v>1</v>
      </c>
      <c r="D5" s="4" t="s">
        <v>2</v>
      </c>
      <c r="E5" s="155" t="s">
        <v>3</v>
      </c>
      <c r="F5" s="156"/>
      <c r="G5" s="156"/>
      <c r="H5" s="157"/>
    </row>
    <row r="6" spans="2:19">
      <c r="C6" s="66"/>
    </row>
    <row r="7" spans="2:19">
      <c r="C7" s="66"/>
    </row>
    <row r="8" spans="2:19">
      <c r="C8" s="66"/>
    </row>
    <row r="9" spans="2:19" ht="25">
      <c r="B9" s="118" t="s">
        <v>278</v>
      </c>
      <c r="C9" s="119"/>
      <c r="D9" s="94"/>
      <c r="E9" s="94"/>
      <c r="F9" s="94"/>
      <c r="G9" s="94"/>
      <c r="H9" s="94"/>
      <c r="I9" s="94"/>
      <c r="J9" s="94"/>
      <c r="K9" s="94"/>
      <c r="L9" s="94"/>
      <c r="M9" s="94"/>
      <c r="N9" s="94"/>
      <c r="O9" s="94"/>
      <c r="P9" s="94"/>
      <c r="Q9" s="94"/>
      <c r="R9" s="94"/>
      <c r="S9" s="94"/>
    </row>
    <row r="10" spans="2:19">
      <c r="C10" s="66"/>
    </row>
    <row r="11" spans="2:19">
      <c r="C11" s="66"/>
      <c r="E11" s="2" t="s">
        <v>5</v>
      </c>
      <c r="F11" s="2" t="s">
        <v>6</v>
      </c>
      <c r="G11" s="2" t="s">
        <v>7</v>
      </c>
      <c r="H11" s="2" t="s">
        <v>8</v>
      </c>
      <c r="I11" s="2" t="s">
        <v>9</v>
      </c>
    </row>
    <row r="12" spans="2:19">
      <c r="C12" s="117" t="s">
        <v>10</v>
      </c>
    </row>
    <row r="13" spans="2:19" ht="14.5" thickBot="1">
      <c r="C13" s="66"/>
      <c r="D13" s="4" t="str">
        <f>"Course 1 "&amp;IF(ISBLANK(E29),"","("&amp;E29&amp;")")</f>
        <v xml:space="preserve">Course 1 </v>
      </c>
      <c r="E13" s="116">
        <f>IF(E77=0,E76,E77)</f>
        <v>0</v>
      </c>
      <c r="F13" s="116">
        <f>IF(F77=0,F76,F77)</f>
        <v>0</v>
      </c>
      <c r="G13" s="116">
        <f>IF(G77=0,G76,G77)</f>
        <v>0</v>
      </c>
      <c r="H13" s="116">
        <f>IF(H77=0,H76,H77)</f>
        <v>0</v>
      </c>
      <c r="I13" s="116">
        <f>IF(I77=0,I76,I77)</f>
        <v>0</v>
      </c>
      <c r="K13" s="120" t="s">
        <v>11</v>
      </c>
    </row>
    <row r="14" spans="2:19" ht="14.5" thickBot="1">
      <c r="C14" s="66"/>
      <c r="D14" s="4" t="str">
        <f>"Course 2 "&amp;IF(ISBLANK(E84),"","("&amp;E84&amp;")")</f>
        <v xml:space="preserve">Course 2 </v>
      </c>
      <c r="E14" s="116">
        <f>IF(E132=0,E131,E132)</f>
        <v>0</v>
      </c>
      <c r="F14" s="116">
        <f>IF(F132=0,F131,F132)</f>
        <v>0</v>
      </c>
      <c r="G14" s="116">
        <f>IF(G132=0,G131,G132)</f>
        <v>0</v>
      </c>
      <c r="H14" s="116">
        <f>IF(H132=0,H131,H132)</f>
        <v>0</v>
      </c>
      <c r="I14" s="116">
        <f>IF(I132=0,I131,I132)</f>
        <v>0</v>
      </c>
      <c r="K14" s="120" t="s">
        <v>12</v>
      </c>
    </row>
    <row r="15" spans="2:19" ht="14.5" thickBot="1">
      <c r="C15" s="66"/>
      <c r="D15" s="4" t="str">
        <f>"Course 3 "&amp;IF(ISBLANK(E139),"","("&amp;E139&amp;")")</f>
        <v xml:space="preserve">Course 3 </v>
      </c>
      <c r="E15" s="116">
        <f>IF(E187=0,E186,E187)</f>
        <v>0</v>
      </c>
      <c r="F15" s="116">
        <f>IF(F187=0,F186,F187)</f>
        <v>0</v>
      </c>
      <c r="G15" s="116">
        <f>IF(G187=0,G186,G187)</f>
        <v>0</v>
      </c>
      <c r="H15" s="116">
        <f>IF(H187=0,H186,H187)</f>
        <v>0</v>
      </c>
      <c r="I15" s="116">
        <f>IF(I187=0,I186,I187)</f>
        <v>0</v>
      </c>
      <c r="K15" s="120" t="s">
        <v>13</v>
      </c>
    </row>
    <row r="16" spans="2:19" ht="14.5" thickBot="1">
      <c r="C16" s="66"/>
      <c r="D16" s="4" t="str">
        <f>"Course 4 "&amp;IF(ISBLANK(E194),"","("&amp;E194&amp;")")</f>
        <v xml:space="preserve">Course 4 </v>
      </c>
      <c r="E16" s="116">
        <f>IF(E242=0,E241,E242)</f>
        <v>0</v>
      </c>
      <c r="F16" s="116">
        <f>IF(F242=0,F241,F242)</f>
        <v>0</v>
      </c>
      <c r="G16" s="116">
        <f>IF(G242=0,G241,G242)</f>
        <v>0</v>
      </c>
      <c r="H16" s="116">
        <f>IF(H242=0,H241,H242)</f>
        <v>0</v>
      </c>
      <c r="I16" s="116">
        <f>IF(I242=0,I241,I242)</f>
        <v>0</v>
      </c>
      <c r="K16" s="120" t="s">
        <v>14</v>
      </c>
    </row>
    <row r="17" spans="2:19" ht="14.5" thickBot="1">
      <c r="C17" s="66"/>
      <c r="D17" s="4" t="str">
        <f>"Course 5 "&amp;IF(ISBLANK(E249),"","("&amp;E249&amp;")")</f>
        <v xml:space="preserve">Course 5 </v>
      </c>
      <c r="E17" s="116">
        <f>IF(E297=0,E296,E297)</f>
        <v>0</v>
      </c>
      <c r="F17" s="116">
        <f>IF(F297=0,F296,F297)</f>
        <v>0</v>
      </c>
      <c r="G17" s="116">
        <f>IF(G297=0,G296,G297)</f>
        <v>0</v>
      </c>
      <c r="H17" s="116">
        <f>IF(H297=0,H296,H297)</f>
        <v>0</v>
      </c>
      <c r="I17" s="116">
        <f>IF(I297=0,I296,I297)</f>
        <v>0</v>
      </c>
      <c r="K17" s="120" t="s">
        <v>15</v>
      </c>
    </row>
    <row r="18" spans="2:19" ht="14.5" thickBot="1">
      <c r="C18" s="66"/>
      <c r="D18" s="46" t="s">
        <v>16</v>
      </c>
      <c r="E18" s="115">
        <f>SUM(E13:E17)</f>
        <v>0</v>
      </c>
      <c r="F18" s="115">
        <f>SUM(F13:F17)</f>
        <v>0</v>
      </c>
      <c r="G18" s="115">
        <f>SUM(G13:G17)</f>
        <v>0</v>
      </c>
      <c r="H18" s="115">
        <f>SUM(H13:H17)</f>
        <v>0</v>
      </c>
      <c r="I18" s="115">
        <f>SUM(I13:I17)</f>
        <v>0</v>
      </c>
    </row>
    <row r="19" spans="2:19">
      <c r="C19" s="66"/>
    </row>
    <row r="20" spans="2:19" ht="14.5" thickBot="1">
      <c r="C20" s="43" t="s">
        <v>17</v>
      </c>
      <c r="E20" s="115">
        <f>'6. Staff'!E13</f>
        <v>0</v>
      </c>
      <c r="F20" s="115">
        <f>'6. Staff'!F13</f>
        <v>0</v>
      </c>
      <c r="G20" s="115">
        <f>'6. Staff'!G13</f>
        <v>0</v>
      </c>
      <c r="H20" s="115">
        <f>'6. Staff'!H13</f>
        <v>0</v>
      </c>
      <c r="I20" s="115">
        <f>'6. Staff'!I13</f>
        <v>0</v>
      </c>
      <c r="K20" s="120" t="s">
        <v>18</v>
      </c>
    </row>
    <row r="21" spans="2:19" ht="14.5" thickBot="1">
      <c r="C21" s="66"/>
    </row>
    <row r="22" spans="2:19" ht="14.5" thickBot="1">
      <c r="C22" s="43" t="s">
        <v>19</v>
      </c>
      <c r="E22" s="114" t="str">
        <f>IFERROR(E18/E20,"N/A")</f>
        <v>N/A</v>
      </c>
      <c r="F22" s="114" t="str">
        <f>IFERROR(F18/F20,"N/A")</f>
        <v>N/A</v>
      </c>
      <c r="G22" s="114" t="str">
        <f>IFERROR(G18/G20,"N/A")</f>
        <v>N/A</v>
      </c>
      <c r="H22" s="114" t="str">
        <f>IFERROR(H18/H20,"N/A")</f>
        <v>N/A</v>
      </c>
      <c r="I22" s="114" t="str">
        <f>IFERROR(I18/I20,"N/A")</f>
        <v>N/A</v>
      </c>
    </row>
    <row r="24" spans="2:19">
      <c r="C24" s="66"/>
    </row>
    <row r="25" spans="2:19" ht="25">
      <c r="B25" s="118" t="s">
        <v>20</v>
      </c>
      <c r="C25" s="118"/>
      <c r="D25" s="94"/>
      <c r="E25" s="94"/>
      <c r="F25" s="94"/>
      <c r="G25" s="94"/>
      <c r="H25" s="94"/>
      <c r="I25" s="94"/>
      <c r="J25" s="94"/>
      <c r="K25" s="94"/>
      <c r="L25" s="94"/>
      <c r="M25" s="94"/>
      <c r="N25" s="94"/>
      <c r="O25" s="94"/>
      <c r="P25" s="94"/>
      <c r="Q25" s="94"/>
      <c r="R25" s="94"/>
      <c r="S25" s="94"/>
    </row>
    <row r="26" spans="2:19">
      <c r="C26" s="66"/>
    </row>
    <row r="27" spans="2:19">
      <c r="C27" s="6" t="s">
        <v>21</v>
      </c>
      <c r="D27" s="6"/>
    </row>
    <row r="28" spans="2:19" ht="14.5" thickBot="1">
      <c r="C28" s="66"/>
    </row>
    <row r="29" spans="2:19" ht="18" customHeight="1" thickBot="1">
      <c r="C29" s="8"/>
      <c r="D29" s="4" t="s">
        <v>22</v>
      </c>
      <c r="E29" s="152"/>
      <c r="F29" s="153"/>
      <c r="G29" s="153"/>
      <c r="H29" s="154"/>
    </row>
    <row r="30" spans="2:19" ht="18" customHeight="1" thickBot="1">
      <c r="C30" s="66"/>
      <c r="D30" s="4" t="s">
        <v>23</v>
      </c>
      <c r="E30" s="155"/>
      <c r="F30" s="156"/>
      <c r="G30" s="156"/>
      <c r="H30" s="157"/>
    </row>
    <row r="31" spans="2:19" ht="18" customHeight="1" thickBot="1">
      <c r="C31" s="8"/>
      <c r="D31" s="4" t="s">
        <v>24</v>
      </c>
      <c r="E31" s="158"/>
      <c r="F31" s="159"/>
    </row>
    <row r="32" spans="2:19" ht="14.5" thickBot="1">
      <c r="C32" s="66"/>
      <c r="E32" s="2"/>
    </row>
    <row r="33" spans="2:22" ht="18" customHeight="1" thickBot="1">
      <c r="C33" s="67" t="s">
        <v>1</v>
      </c>
      <c r="D33" s="4" t="s">
        <v>25</v>
      </c>
      <c r="E33" s="160"/>
      <c r="F33" s="161"/>
    </row>
    <row r="34" spans="2:22" ht="18" customHeight="1" thickBot="1">
      <c r="C34" s="8" t="s">
        <v>1</v>
      </c>
      <c r="D34" s="4" t="s">
        <v>26</v>
      </c>
      <c r="E34" s="160"/>
      <c r="F34" s="161"/>
    </row>
    <row r="35" spans="2:22">
      <c r="C35" s="66"/>
    </row>
    <row r="36" spans="2:22">
      <c r="C36" s="66"/>
    </row>
    <row r="37" spans="2:22" ht="18">
      <c r="B37" s="8" t="s">
        <v>1</v>
      </c>
      <c r="C37" s="6" t="s">
        <v>27</v>
      </c>
      <c r="D37" s="6"/>
      <c r="L37" s="92" t="s">
        <v>41</v>
      </c>
      <c r="V37" s="6"/>
    </row>
    <row r="39" spans="2:22" ht="15" customHeight="1">
      <c r="E39" s="66"/>
      <c r="F39" s="2" t="s">
        <v>5</v>
      </c>
      <c r="G39" s="66"/>
      <c r="H39" s="2"/>
      <c r="I39" s="2" t="s">
        <v>6</v>
      </c>
      <c r="J39" s="2"/>
      <c r="K39" s="2"/>
      <c r="L39" s="2" t="s">
        <v>7</v>
      </c>
      <c r="M39" s="66"/>
      <c r="N39" s="2"/>
      <c r="O39" s="2" t="s">
        <v>8</v>
      </c>
      <c r="P39" s="2"/>
      <c r="Q39" s="2"/>
      <c r="R39" s="2" t="s">
        <v>9</v>
      </c>
      <c r="S39" s="2"/>
    </row>
    <row r="40" spans="2:22" ht="14.5" thickBot="1">
      <c r="E40" s="2" t="str">
        <f>IF($E$5=Selections!$B$3,"S2","S1")</f>
        <v>S1</v>
      </c>
      <c r="F40" s="2" t="str">
        <f>IF($E$5=Selections!$B$3,"S3","S2")</f>
        <v>S2</v>
      </c>
      <c r="G40" s="2" t="str">
        <f>IF($E$5=Selections!$B$3,"S1","S3")</f>
        <v>S3</v>
      </c>
      <c r="H40" s="142" t="str">
        <f>IF($E$5=Selections!$B$3,"S2","S1")</f>
        <v>S1</v>
      </c>
      <c r="I40" s="142" t="str">
        <f>IF($E$5=Selections!$B$3,"S3","S2")</f>
        <v>S2</v>
      </c>
      <c r="J40" s="142" t="str">
        <f>IF($E$5=Selections!$B$3,"S1","S3")</f>
        <v>S3</v>
      </c>
      <c r="K40" s="2" t="str">
        <f>IF($E$5=Selections!$B$3,"S2","S1")</f>
        <v>S1</v>
      </c>
      <c r="L40" s="2" t="str">
        <f>IF($E$5=Selections!$B$3,"S3","S2")</f>
        <v>S2</v>
      </c>
      <c r="M40" s="2" t="str">
        <f>IF($E$5=Selections!$B$3,"S1","S3")</f>
        <v>S3</v>
      </c>
      <c r="N40" s="142" t="str">
        <f>IF($E$5=Selections!$B$3,"S2","S1")</f>
        <v>S1</v>
      </c>
      <c r="O40" s="142" t="str">
        <f>IF($E$5=Selections!$B$3,"S3","S2")</f>
        <v>S2</v>
      </c>
      <c r="P40" s="142" t="str">
        <f>IF($E$5=Selections!$B$3,"S1","S3")</f>
        <v>S3</v>
      </c>
      <c r="Q40" s="2" t="str">
        <f>IF($E$5=Selections!$B$3,"S2","S1")</f>
        <v>S1</v>
      </c>
      <c r="R40" s="2" t="str">
        <f>IF($E$5=Selections!$B$3,"S3","S2")</f>
        <v>S2</v>
      </c>
      <c r="S40" s="2" t="str">
        <f>IF($E$5=Selections!$B$3,"S1","S3")</f>
        <v>S3</v>
      </c>
    </row>
    <row r="41" spans="2:22" ht="14.5" thickBot="1">
      <c r="C41" s="8" t="s">
        <v>1</v>
      </c>
      <c r="D41" s="4" t="s">
        <v>28</v>
      </c>
      <c r="E41" s="129"/>
      <c r="F41" s="130"/>
      <c r="G41" s="130"/>
      <c r="H41" s="130"/>
      <c r="I41" s="130"/>
      <c r="J41" s="130"/>
      <c r="K41" s="130"/>
      <c r="L41" s="130"/>
      <c r="M41" s="130"/>
      <c r="N41" s="130"/>
      <c r="O41" s="130"/>
      <c r="P41" s="130"/>
      <c r="Q41" s="130"/>
      <c r="R41" s="130"/>
      <c r="S41" s="130"/>
    </row>
    <row r="42" spans="2:22" ht="14.5" thickBot="1">
      <c r="C42" s="8" t="s">
        <v>1</v>
      </c>
      <c r="D42" s="4" t="s">
        <v>29</v>
      </c>
      <c r="E42" s="129"/>
      <c r="F42" s="130"/>
      <c r="G42" s="130"/>
      <c r="H42" s="130"/>
      <c r="I42" s="130"/>
      <c r="J42" s="130"/>
      <c r="K42" s="130"/>
      <c r="L42" s="130"/>
      <c r="M42" s="130"/>
      <c r="N42" s="130"/>
      <c r="O42" s="130"/>
      <c r="P42" s="130"/>
      <c r="Q42" s="130"/>
      <c r="R42" s="130"/>
      <c r="S42" s="130"/>
    </row>
    <row r="43" spans="2:22" ht="14.5" thickBot="1">
      <c r="C43" s="8" t="s">
        <v>1</v>
      </c>
      <c r="D43" s="4" t="s">
        <v>30</v>
      </c>
      <c r="E43" s="129"/>
      <c r="F43" s="130"/>
      <c r="G43" s="130"/>
      <c r="H43" s="130"/>
      <c r="I43" s="130"/>
      <c r="J43" s="130"/>
      <c r="K43" s="130"/>
      <c r="L43" s="130"/>
      <c r="M43" s="130"/>
      <c r="N43" s="130"/>
      <c r="O43" s="130"/>
      <c r="P43" s="130"/>
      <c r="Q43" s="130"/>
      <c r="R43" s="130"/>
      <c r="S43" s="130"/>
    </row>
    <row r="44" spans="2:22" ht="14.5" thickBot="1">
      <c r="C44" s="8" t="s">
        <v>1</v>
      </c>
      <c r="D44" s="4" t="s">
        <v>31</v>
      </c>
      <c r="E44" s="129"/>
      <c r="F44" s="130"/>
      <c r="G44" s="130"/>
      <c r="H44" s="130"/>
      <c r="I44" s="130"/>
      <c r="J44" s="130"/>
      <c r="K44" s="130"/>
      <c r="L44" s="130"/>
      <c r="M44" s="130"/>
      <c r="N44" s="130"/>
      <c r="O44" s="130"/>
      <c r="P44" s="130"/>
      <c r="Q44" s="130"/>
      <c r="R44" s="130"/>
      <c r="S44" s="130"/>
    </row>
    <row r="45" spans="2:22" ht="14.5" thickBot="1">
      <c r="D45" s="43" t="s">
        <v>32</v>
      </c>
      <c r="E45" s="3">
        <f t="shared" ref="E45:M45" si="0">SUM(E41:E44)</f>
        <v>0</v>
      </c>
      <c r="F45" s="3">
        <f t="shared" si="0"/>
        <v>0</v>
      </c>
      <c r="G45" s="3">
        <f t="shared" si="0"/>
        <v>0</v>
      </c>
      <c r="H45" s="3">
        <f t="shared" si="0"/>
        <v>0</v>
      </c>
      <c r="I45" s="3">
        <f t="shared" si="0"/>
        <v>0</v>
      </c>
      <c r="J45" s="3">
        <f t="shared" si="0"/>
        <v>0</v>
      </c>
      <c r="K45" s="3">
        <f t="shared" si="0"/>
        <v>0</v>
      </c>
      <c r="L45" s="3">
        <f t="shared" si="0"/>
        <v>0</v>
      </c>
      <c r="M45" s="3">
        <f t="shared" si="0"/>
        <v>0</v>
      </c>
      <c r="N45" s="3">
        <f t="shared" ref="N45:S45" si="1">SUM(N41:N44)</f>
        <v>0</v>
      </c>
      <c r="O45" s="3">
        <f t="shared" si="1"/>
        <v>0</v>
      </c>
      <c r="P45" s="3">
        <f t="shared" si="1"/>
        <v>0</v>
      </c>
      <c r="Q45" s="3">
        <f t="shared" si="1"/>
        <v>0</v>
      </c>
      <c r="R45" s="3">
        <f t="shared" si="1"/>
        <v>0</v>
      </c>
      <c r="S45" s="3">
        <f t="shared" si="1"/>
        <v>0</v>
      </c>
    </row>
    <row r="48" spans="2:22" ht="18">
      <c r="B48" s="8" t="s">
        <v>1</v>
      </c>
      <c r="C48" s="6" t="s">
        <v>33</v>
      </c>
      <c r="D48" s="6"/>
      <c r="J48" s="92"/>
      <c r="L48" s="92" t="s">
        <v>41</v>
      </c>
      <c r="V48" s="6"/>
    </row>
    <row r="50" spans="3:19">
      <c r="E50" s="66"/>
      <c r="F50" s="2" t="s">
        <v>5</v>
      </c>
      <c r="G50" s="66"/>
      <c r="H50" s="2"/>
      <c r="I50" s="2" t="s">
        <v>6</v>
      </c>
      <c r="J50" s="2"/>
      <c r="K50" s="2"/>
      <c r="L50" s="2" t="s">
        <v>7</v>
      </c>
      <c r="M50" s="66"/>
      <c r="N50" s="2"/>
      <c r="O50" s="2" t="s">
        <v>8</v>
      </c>
      <c r="P50" s="2"/>
      <c r="Q50" s="2"/>
      <c r="R50" s="2" t="s">
        <v>9</v>
      </c>
      <c r="S50" s="2"/>
    </row>
    <row r="51" spans="3:19" ht="14.5" thickBot="1">
      <c r="E51" s="2" t="str">
        <f>IF($E$5=Selections!$B$3,"S2","S1")</f>
        <v>S1</v>
      </c>
      <c r="F51" s="2" t="str">
        <f>IF($E$5=Selections!$B$3,"S3","S2")</f>
        <v>S2</v>
      </c>
      <c r="G51" s="2" t="str">
        <f>IF($E$5=Selections!$B$3,"S1","S3")</f>
        <v>S3</v>
      </c>
      <c r="H51" s="142" t="str">
        <f>IF($E$5=Selections!$B$3,"S2","S1")</f>
        <v>S1</v>
      </c>
      <c r="I51" s="142" t="str">
        <f>IF($E$5=Selections!$B$3,"S3","S2")</f>
        <v>S2</v>
      </c>
      <c r="J51" s="142" t="str">
        <f>IF($E$5=Selections!$B$3,"S1","S3")</f>
        <v>S3</v>
      </c>
      <c r="K51" s="2" t="str">
        <f>IF($E$5=Selections!$B$3,"S2","S1")</f>
        <v>S1</v>
      </c>
      <c r="L51" s="2" t="str">
        <f>IF($E$5=Selections!$B$3,"S3","S2")</f>
        <v>S2</v>
      </c>
      <c r="M51" s="2" t="str">
        <f>IF($E$5=Selections!$B$3,"S1","S3")</f>
        <v>S3</v>
      </c>
      <c r="N51" s="142" t="str">
        <f>IF($E$5=Selections!$B$3,"S2","S1")</f>
        <v>S1</v>
      </c>
      <c r="O51" s="142" t="str">
        <f>IF($E$5=Selections!$B$3,"S3","S2")</f>
        <v>S2</v>
      </c>
      <c r="P51" s="142" t="str">
        <f>IF($E$5=Selections!$B$3,"S1","S3")</f>
        <v>S3</v>
      </c>
      <c r="Q51" s="2" t="str">
        <f>IF($E$5=Selections!$B$3,"S2","S1")</f>
        <v>S1</v>
      </c>
      <c r="R51" s="2" t="str">
        <f>IF($E$5=Selections!$B$3,"S3","S2")</f>
        <v>S2</v>
      </c>
      <c r="S51" s="2" t="str">
        <f>IF($E$5=Selections!$B$3,"S1","S3")</f>
        <v>S3</v>
      </c>
    </row>
    <row r="52" spans="3:19" ht="14.5" thickBot="1">
      <c r="C52" s="8" t="s">
        <v>1</v>
      </c>
      <c r="D52" s="4" t="s">
        <v>34</v>
      </c>
      <c r="E52" s="129"/>
      <c r="F52" s="129"/>
      <c r="G52" s="129"/>
      <c r="H52" s="129"/>
      <c r="I52" s="129"/>
      <c r="J52" s="129"/>
      <c r="K52" s="129"/>
      <c r="L52" s="129"/>
      <c r="M52" s="129"/>
      <c r="N52" s="129"/>
      <c r="O52" s="129"/>
      <c r="P52" s="129"/>
      <c r="Q52" s="129"/>
      <c r="R52" s="129"/>
      <c r="S52" s="129"/>
    </row>
    <row r="53" spans="3:19" ht="14.5" thickBot="1">
      <c r="D53" s="4" t="str">
        <f>"Y1 semester "&amp;IF($E$5=Selections!$B$3,"2 cohort","1 cohort")</f>
        <v>Y1 semester 1 cohort</v>
      </c>
      <c r="E53" s="68">
        <f>E45</f>
        <v>0</v>
      </c>
      <c r="F53" s="129"/>
      <c r="G53" s="129"/>
      <c r="H53" s="129"/>
      <c r="I53" s="129"/>
      <c r="J53" s="129"/>
      <c r="K53" s="129"/>
      <c r="L53" s="129"/>
      <c r="M53" s="129"/>
      <c r="N53" s="129"/>
      <c r="O53" s="129"/>
      <c r="P53" s="129"/>
      <c r="Q53" s="129"/>
      <c r="R53" s="129"/>
      <c r="S53" s="129"/>
    </row>
    <row r="54" spans="3:19" ht="14.5" thickBot="1">
      <c r="D54" s="4" t="str">
        <f>"Y1 semester "&amp;IF($E$5=Selections!$B$3,"3 cohort","2 cohort")</f>
        <v>Y1 semester 2 cohort</v>
      </c>
      <c r="E54" s="69"/>
      <c r="F54" s="68">
        <f>F45</f>
        <v>0</v>
      </c>
      <c r="G54" s="129"/>
      <c r="H54" s="129"/>
      <c r="I54" s="129"/>
      <c r="J54" s="129"/>
      <c r="K54" s="129"/>
      <c r="L54" s="129"/>
      <c r="M54" s="129"/>
      <c r="N54" s="129"/>
      <c r="O54" s="129"/>
      <c r="P54" s="129"/>
      <c r="Q54" s="129"/>
      <c r="R54" s="129"/>
      <c r="S54" s="129"/>
    </row>
    <row r="55" spans="3:19" ht="14.5" thickBot="1">
      <c r="D55" s="4" t="str">
        <f>"Y1 semester "&amp;IF($E$5=Selections!$B$3,"1 cohort","3 cohort")</f>
        <v>Y1 semester 3 cohort</v>
      </c>
      <c r="E55" s="69"/>
      <c r="F55" s="69"/>
      <c r="G55" s="68">
        <f>G45</f>
        <v>0</v>
      </c>
      <c r="H55" s="135"/>
      <c r="I55" s="135"/>
      <c r="J55" s="135"/>
      <c r="K55" s="135"/>
      <c r="L55" s="135"/>
      <c r="M55" s="135"/>
      <c r="N55" s="129"/>
      <c r="O55" s="129"/>
      <c r="P55" s="129"/>
      <c r="Q55" s="129"/>
      <c r="R55" s="129"/>
      <c r="S55" s="129"/>
    </row>
    <row r="56" spans="3:19" ht="14.5" thickBot="1">
      <c r="D56" s="4" t="str">
        <f>"Y2 semester "&amp;IF($E$5=Selections!$B$3,"2 cohort","1 cohort")</f>
        <v>Y2 semester 1 cohort</v>
      </c>
      <c r="E56" s="69"/>
      <c r="F56" s="69"/>
      <c r="G56" s="69"/>
      <c r="H56" s="68">
        <f>H45</f>
        <v>0</v>
      </c>
      <c r="I56" s="132"/>
      <c r="J56" s="129"/>
      <c r="K56" s="129"/>
      <c r="L56" s="129"/>
      <c r="M56" s="129"/>
      <c r="N56" s="129"/>
      <c r="O56" s="129"/>
      <c r="P56" s="129"/>
      <c r="Q56" s="129"/>
      <c r="R56" s="129"/>
      <c r="S56" s="129"/>
    </row>
    <row r="57" spans="3:19" ht="14.5" thickBot="1">
      <c r="D57" s="4" t="str">
        <f>"Y2 semester "&amp;IF($E$5=Selections!$B$3,"3 cohort","2 cohort")</f>
        <v>Y2 semester 2 cohort</v>
      </c>
      <c r="E57" s="69"/>
      <c r="F57" s="69"/>
      <c r="G57" s="69"/>
      <c r="H57" s="69"/>
      <c r="I57" s="68">
        <f>I45</f>
        <v>0</v>
      </c>
      <c r="J57" s="141"/>
      <c r="K57" s="141"/>
      <c r="L57" s="141"/>
      <c r="M57" s="141"/>
      <c r="N57" s="129"/>
      <c r="O57" s="129"/>
      <c r="P57" s="129"/>
      <c r="Q57" s="129"/>
      <c r="R57" s="129"/>
      <c r="S57" s="129"/>
    </row>
    <row r="58" spans="3:19" ht="14.5" thickBot="1">
      <c r="D58" s="4" t="str">
        <f>"Y2 semester "&amp;IF($E$5=Selections!$B$3,"1 cohort","3 cohort")</f>
        <v>Y2 semester 3 cohort</v>
      </c>
      <c r="E58" s="69"/>
      <c r="F58" s="69"/>
      <c r="G58" s="69"/>
      <c r="H58" s="69"/>
      <c r="I58" s="69"/>
      <c r="J58" s="68">
        <f>J45</f>
        <v>0</v>
      </c>
      <c r="K58" s="129"/>
      <c r="L58" s="129"/>
      <c r="M58" s="129"/>
      <c r="N58" s="129"/>
      <c r="O58" s="129"/>
      <c r="P58" s="129"/>
      <c r="Q58" s="129"/>
      <c r="R58" s="129"/>
      <c r="S58" s="129"/>
    </row>
    <row r="59" spans="3:19" ht="14.5" thickBot="1">
      <c r="D59" s="4" t="str">
        <f>"Y3 semester "&amp;IF($E$5=Selections!$B$3,"2 cohort","1 cohort")</f>
        <v>Y3 semester 1 cohort</v>
      </c>
      <c r="E59" s="69"/>
      <c r="F59" s="69"/>
      <c r="G59" s="69"/>
      <c r="H59" s="69"/>
      <c r="I59" s="69"/>
      <c r="J59" s="69"/>
      <c r="K59" s="68">
        <f>K45</f>
        <v>0</v>
      </c>
      <c r="L59" s="129"/>
      <c r="M59" s="129"/>
      <c r="N59" s="129"/>
      <c r="O59" s="129"/>
      <c r="P59" s="129"/>
      <c r="Q59" s="129"/>
      <c r="R59" s="129"/>
      <c r="S59" s="129"/>
    </row>
    <row r="60" spans="3:19" ht="14.5" thickBot="1">
      <c r="D60" s="4" t="str">
        <f>"Y3 semester "&amp;IF($E$5=Selections!$B$3,"3 cohort","2 cohort")</f>
        <v>Y3 semester 2 cohort</v>
      </c>
      <c r="E60" s="69"/>
      <c r="F60" s="69"/>
      <c r="G60" s="69"/>
      <c r="H60" s="69"/>
      <c r="I60" s="69"/>
      <c r="J60" s="69"/>
      <c r="K60" s="69"/>
      <c r="L60" s="68">
        <f>L45</f>
        <v>0</v>
      </c>
      <c r="M60" s="129"/>
      <c r="N60" s="129"/>
      <c r="O60" s="129"/>
      <c r="P60" s="129"/>
      <c r="Q60" s="129"/>
      <c r="R60" s="129"/>
      <c r="S60" s="129"/>
    </row>
    <row r="61" spans="3:19" ht="14.5" thickBot="1">
      <c r="D61" s="4" t="str">
        <f>"Y3 semester "&amp;IF($E$5=Selections!$B$3,"1 cohort","3 cohort")</f>
        <v>Y3 semester 3 cohort</v>
      </c>
      <c r="E61" s="69"/>
      <c r="F61" s="69"/>
      <c r="G61" s="69"/>
      <c r="H61" s="69"/>
      <c r="I61" s="69"/>
      <c r="J61" s="69"/>
      <c r="K61" s="69"/>
      <c r="L61" s="69"/>
      <c r="M61" s="68">
        <f>M45</f>
        <v>0</v>
      </c>
      <c r="N61" s="129"/>
      <c r="O61" s="129"/>
      <c r="P61" s="129"/>
      <c r="Q61" s="129"/>
      <c r="R61" s="129"/>
      <c r="S61" s="129"/>
    </row>
    <row r="62" spans="3:19" ht="14.5" thickBot="1">
      <c r="D62" s="4" t="str">
        <f>"Y4 semester "&amp;IF($E$5=Selections!$B$3,"2 cohort","1 cohort")</f>
        <v>Y4 semester 1 cohort</v>
      </c>
      <c r="E62" s="69"/>
      <c r="F62" s="69"/>
      <c r="G62" s="69"/>
      <c r="H62" s="69"/>
      <c r="I62" s="69"/>
      <c r="J62" s="69"/>
      <c r="K62" s="69"/>
      <c r="L62" s="69"/>
      <c r="M62" s="69"/>
      <c r="N62" s="68">
        <f>N45</f>
        <v>0</v>
      </c>
      <c r="O62" s="129"/>
      <c r="P62" s="129"/>
      <c r="Q62" s="129"/>
      <c r="R62" s="129"/>
      <c r="S62" s="129"/>
    </row>
    <row r="63" spans="3:19" ht="14.5" thickBot="1">
      <c r="D63" s="4" t="str">
        <f>"Y4 semester "&amp;IF($E$5=Selections!$B$3,"3 cohort","2 cohort")</f>
        <v>Y4 semester 2 cohort</v>
      </c>
      <c r="E63" s="69"/>
      <c r="F63" s="69"/>
      <c r="G63" s="69"/>
      <c r="H63" s="69"/>
      <c r="I63" s="69"/>
      <c r="J63" s="69"/>
      <c r="K63" s="69"/>
      <c r="L63" s="69"/>
      <c r="M63" s="69"/>
      <c r="N63" s="69"/>
      <c r="O63" s="68">
        <f>O45</f>
        <v>0</v>
      </c>
      <c r="P63" s="129"/>
      <c r="Q63" s="129"/>
      <c r="R63" s="129"/>
      <c r="S63" s="129"/>
    </row>
    <row r="64" spans="3:19" ht="14.5" thickBot="1">
      <c r="D64" s="4" t="str">
        <f>"Y4 semester "&amp;IF($E$5=Selections!$B$3,"1 cohort","3 cohort")</f>
        <v>Y4 semester 3 cohort</v>
      </c>
      <c r="E64" s="69"/>
      <c r="F64" s="69"/>
      <c r="G64" s="69"/>
      <c r="H64" s="69"/>
      <c r="I64" s="69"/>
      <c r="J64" s="69"/>
      <c r="K64" s="69"/>
      <c r="L64" s="69"/>
      <c r="M64" s="69"/>
      <c r="N64" s="69"/>
      <c r="O64" s="69"/>
      <c r="P64" s="68">
        <f>P45</f>
        <v>0</v>
      </c>
      <c r="Q64" s="129"/>
      <c r="R64" s="129"/>
      <c r="S64" s="129"/>
    </row>
    <row r="65" spans="2:19" ht="14.5" thickBot="1">
      <c r="D65" s="4" t="str">
        <f>"Y5 semester "&amp;IF($E$5=Selections!$B$3,"2 cohort","1 cohort")</f>
        <v>Y5 semester 1 cohort</v>
      </c>
      <c r="E65" s="69"/>
      <c r="F65" s="69"/>
      <c r="G65" s="69"/>
      <c r="H65" s="69"/>
      <c r="I65" s="69"/>
      <c r="J65" s="69"/>
      <c r="K65" s="69"/>
      <c r="L65" s="69"/>
      <c r="M65" s="69"/>
      <c r="N65" s="69"/>
      <c r="O65" s="69"/>
      <c r="P65" s="69"/>
      <c r="Q65" s="68">
        <f>Q45</f>
        <v>0</v>
      </c>
      <c r="R65" s="129"/>
      <c r="S65" s="129"/>
    </row>
    <row r="66" spans="2:19" ht="14.5" thickBot="1">
      <c r="D66" s="4" t="str">
        <f>"Y5 semester "&amp;IF($E$5=Selections!$B$3,"3 cohort","2 cohort")</f>
        <v>Y5 semester 2 cohort</v>
      </c>
      <c r="E66" s="69"/>
      <c r="F66" s="69"/>
      <c r="G66" s="69"/>
      <c r="H66" s="69"/>
      <c r="I66" s="69"/>
      <c r="J66" s="69"/>
      <c r="K66" s="69"/>
      <c r="L66" s="69"/>
      <c r="M66" s="69"/>
      <c r="N66" s="69"/>
      <c r="O66" s="69"/>
      <c r="P66" s="69"/>
      <c r="Q66" s="69"/>
      <c r="R66" s="68">
        <f>R45</f>
        <v>0</v>
      </c>
      <c r="S66" s="129"/>
    </row>
    <row r="67" spans="2:19" ht="14.5" thickBot="1">
      <c r="D67" s="4" t="str">
        <f>"Y5 semester "&amp;IF($E$5=Selections!$B$3,"1 cohort","3 cohort")</f>
        <v>Y5 semester 3 cohort</v>
      </c>
      <c r="E67" s="69"/>
      <c r="F67" s="69"/>
      <c r="G67" s="69"/>
      <c r="H67" s="69"/>
      <c r="I67" s="69"/>
      <c r="J67" s="69"/>
      <c r="K67" s="69"/>
      <c r="L67" s="69"/>
      <c r="M67" s="69"/>
      <c r="N67" s="69"/>
      <c r="O67" s="69"/>
      <c r="P67" s="69"/>
      <c r="Q67" s="69"/>
      <c r="R67" s="69"/>
      <c r="S67" s="68">
        <f>S45</f>
        <v>0</v>
      </c>
    </row>
    <row r="68" spans="2:19" ht="14.5" thickBot="1">
      <c r="D68" s="43" t="s">
        <v>35</v>
      </c>
      <c r="E68" s="3">
        <f>SUM(E52:E67)</f>
        <v>0</v>
      </c>
      <c r="F68" s="3">
        <f t="shared" ref="F68:S68" si="2">SUM(F52:F67)</f>
        <v>0</v>
      </c>
      <c r="G68" s="3">
        <f t="shared" si="2"/>
        <v>0</v>
      </c>
      <c r="H68" s="3">
        <f t="shared" si="2"/>
        <v>0</v>
      </c>
      <c r="I68" s="3">
        <f t="shared" si="2"/>
        <v>0</v>
      </c>
      <c r="J68" s="3">
        <f t="shared" si="2"/>
        <v>0</v>
      </c>
      <c r="K68" s="3">
        <f t="shared" si="2"/>
        <v>0</v>
      </c>
      <c r="L68" s="3">
        <f t="shared" si="2"/>
        <v>0</v>
      </c>
      <c r="M68" s="3">
        <f t="shared" si="2"/>
        <v>0</v>
      </c>
      <c r="N68" s="3">
        <f t="shared" si="2"/>
        <v>0</v>
      </c>
      <c r="O68" s="3">
        <f t="shared" si="2"/>
        <v>0</v>
      </c>
      <c r="P68" s="3">
        <f t="shared" si="2"/>
        <v>0</v>
      </c>
      <c r="Q68" s="3">
        <f t="shared" si="2"/>
        <v>0</v>
      </c>
      <c r="R68" s="3">
        <f t="shared" si="2"/>
        <v>0</v>
      </c>
      <c r="S68" s="3">
        <f t="shared" si="2"/>
        <v>0</v>
      </c>
    </row>
    <row r="69" spans="2:19">
      <c r="M69" s="113"/>
    </row>
    <row r="71" spans="2:19">
      <c r="B71" s="8" t="s">
        <v>1</v>
      </c>
      <c r="C71" s="6" t="s">
        <v>36</v>
      </c>
      <c r="D71" s="6"/>
    </row>
    <row r="72" spans="2:19" ht="14.5" thickBot="1"/>
    <row r="73" spans="2:19" ht="14.5" thickBot="1">
      <c r="C73" s="8" t="s">
        <v>1</v>
      </c>
      <c r="D73" s="4" t="s">
        <v>37</v>
      </c>
      <c r="E73" s="71">
        <v>1</v>
      </c>
      <c r="F73" s="93"/>
    </row>
    <row r="75" spans="2:19" ht="14.5" thickBot="1">
      <c r="E75" s="2" t="s">
        <v>5</v>
      </c>
      <c r="F75" s="2" t="s">
        <v>6</v>
      </c>
      <c r="G75" s="2" t="s">
        <v>7</v>
      </c>
      <c r="H75" s="2" t="s">
        <v>8</v>
      </c>
      <c r="I75" s="2" t="s">
        <v>9</v>
      </c>
    </row>
    <row r="76" spans="2:19" ht="14.5" thickBot="1">
      <c r="C76" s="8" t="s">
        <v>1</v>
      </c>
      <c r="D76" s="43" t="s">
        <v>38</v>
      </c>
      <c r="E76" s="3">
        <f>SUM(E68:G68)*0.33*$E$73</f>
        <v>0</v>
      </c>
      <c r="F76" s="3">
        <f>SUM(H68:J68)*0.33*$E$73</f>
        <v>0</v>
      </c>
      <c r="G76" s="3">
        <f>SUM(K68:M68)*0.33*$E$73</f>
        <v>0</v>
      </c>
      <c r="H76" s="3">
        <f>SUM(N68:P68)*0.33*$E$73</f>
        <v>0</v>
      </c>
      <c r="I76" s="3">
        <f>SUM(Q68:S68)*0.33*E73</f>
        <v>0</v>
      </c>
      <c r="K76" s="72" t="s">
        <v>281</v>
      </c>
      <c r="M76" s="72"/>
    </row>
    <row r="77" spans="2:19" ht="14.5" thickBot="1">
      <c r="C77" s="8" t="s">
        <v>1</v>
      </c>
      <c r="D77" s="43" t="s">
        <v>39</v>
      </c>
      <c r="E77" s="98"/>
      <c r="F77" s="98"/>
      <c r="G77" s="98"/>
      <c r="H77" s="98"/>
      <c r="I77" s="98"/>
      <c r="K77" s="4" t="s">
        <v>279</v>
      </c>
    </row>
    <row r="79" spans="2:19">
      <c r="F79" s="99"/>
      <c r="G79" s="99"/>
      <c r="H79" s="99"/>
      <c r="I79" s="99"/>
    </row>
    <row r="80" spans="2:19" ht="25">
      <c r="B80" s="118" t="s">
        <v>40</v>
      </c>
      <c r="C80" s="118"/>
      <c r="D80" s="94"/>
      <c r="E80" s="94"/>
      <c r="F80" s="94"/>
      <c r="G80" s="94"/>
      <c r="H80" s="94"/>
      <c r="I80" s="94"/>
      <c r="J80" s="94"/>
      <c r="K80" s="94"/>
      <c r="L80" s="94"/>
      <c r="M80" s="94"/>
      <c r="N80" s="94"/>
      <c r="O80" s="94"/>
      <c r="P80" s="94"/>
      <c r="Q80" s="94"/>
      <c r="R80" s="94"/>
      <c r="S80" s="94"/>
    </row>
    <row r="81" spans="2:22">
      <c r="C81" s="66"/>
    </row>
    <row r="82" spans="2:22">
      <c r="C82" s="6" t="s">
        <v>21</v>
      </c>
      <c r="D82" s="6"/>
    </row>
    <row r="83" spans="2:22" ht="14.5" thickBot="1">
      <c r="C83" s="66"/>
    </row>
    <row r="84" spans="2:22" ht="18" customHeight="1" thickBot="1">
      <c r="C84" s="8"/>
      <c r="D84" s="4" t="s">
        <v>22</v>
      </c>
      <c r="E84" s="152"/>
      <c r="F84" s="153"/>
      <c r="G84" s="153"/>
      <c r="H84" s="154"/>
    </row>
    <row r="85" spans="2:22" ht="18" customHeight="1" thickBot="1">
      <c r="C85" s="66"/>
      <c r="D85" s="4" t="s">
        <v>23</v>
      </c>
      <c r="E85" s="155"/>
      <c r="F85" s="156"/>
      <c r="G85" s="156"/>
      <c r="H85" s="157"/>
    </row>
    <row r="86" spans="2:22" ht="18" customHeight="1" thickBot="1">
      <c r="C86" s="8"/>
      <c r="D86" s="4" t="s">
        <v>24</v>
      </c>
      <c r="E86" s="158"/>
      <c r="F86" s="159"/>
    </row>
    <row r="87" spans="2:22" ht="14.5" thickBot="1">
      <c r="C87" s="66"/>
      <c r="E87" s="2"/>
    </row>
    <row r="88" spans="2:22" ht="18" customHeight="1" thickBot="1">
      <c r="C88" s="67" t="s">
        <v>1</v>
      </c>
      <c r="D88" s="4" t="s">
        <v>25</v>
      </c>
      <c r="E88" s="160"/>
      <c r="F88" s="161"/>
    </row>
    <row r="89" spans="2:22" ht="18" customHeight="1" thickBot="1">
      <c r="C89" s="8" t="s">
        <v>1</v>
      </c>
      <c r="D89" s="4" t="s">
        <v>26</v>
      </c>
      <c r="E89" s="160"/>
      <c r="F89" s="161"/>
    </row>
    <row r="90" spans="2:22">
      <c r="C90" s="66"/>
    </row>
    <row r="91" spans="2:22">
      <c r="C91" s="66"/>
    </row>
    <row r="92" spans="2:22" ht="18">
      <c r="B92" s="8" t="s">
        <v>1</v>
      </c>
      <c r="C92" s="6" t="s">
        <v>27</v>
      </c>
      <c r="D92" s="6"/>
      <c r="L92" s="92" t="s">
        <v>41</v>
      </c>
      <c r="V92" s="6"/>
    </row>
    <row r="94" spans="2:22" ht="15" customHeight="1">
      <c r="E94" s="66"/>
      <c r="F94" s="2" t="s">
        <v>5</v>
      </c>
      <c r="G94" s="66"/>
      <c r="H94" s="2"/>
      <c r="I94" s="2" t="s">
        <v>6</v>
      </c>
      <c r="J94" s="2"/>
      <c r="K94" s="2"/>
      <c r="L94" s="2" t="s">
        <v>7</v>
      </c>
      <c r="M94" s="66"/>
      <c r="N94" s="2"/>
      <c r="O94" s="2" t="s">
        <v>8</v>
      </c>
      <c r="P94" s="2"/>
      <c r="Q94" s="2"/>
      <c r="R94" s="2" t="s">
        <v>9</v>
      </c>
      <c r="S94" s="2"/>
    </row>
    <row r="95" spans="2:22" ht="14.5" thickBot="1">
      <c r="E95" s="2" t="str">
        <f>IF($E$5=Selections!$B$3,"S2","S1")</f>
        <v>S1</v>
      </c>
      <c r="F95" s="2" t="str">
        <f>IF($E$5=Selections!$B$3,"S3","S2")</f>
        <v>S2</v>
      </c>
      <c r="G95" s="2" t="str">
        <f>IF($E$5=Selections!$B$3,"S1","S3")</f>
        <v>S3</v>
      </c>
      <c r="H95" s="142" t="str">
        <f>IF($E$5=Selections!$B$3,"S2","S1")</f>
        <v>S1</v>
      </c>
      <c r="I95" s="142" t="str">
        <f>IF($E$5=Selections!$B$3,"S3","S2")</f>
        <v>S2</v>
      </c>
      <c r="J95" s="142" t="str">
        <f>IF($E$5=Selections!$B$3,"S1","S3")</f>
        <v>S3</v>
      </c>
      <c r="K95" s="2" t="str">
        <f>IF($E$5=Selections!$B$3,"S2","S1")</f>
        <v>S1</v>
      </c>
      <c r="L95" s="2" t="str">
        <f>IF($E$5=Selections!$B$3,"S3","S2")</f>
        <v>S2</v>
      </c>
      <c r="M95" s="2" t="str">
        <f>IF($E$5=Selections!$B$3,"S1","S3")</f>
        <v>S3</v>
      </c>
      <c r="N95" s="142" t="str">
        <f>IF($E$5=Selections!$B$3,"S2","S1")</f>
        <v>S1</v>
      </c>
      <c r="O95" s="142" t="str">
        <f>IF($E$5=Selections!$B$3,"S3","S2")</f>
        <v>S2</v>
      </c>
      <c r="P95" s="142" t="str">
        <f>IF($E$5=Selections!$B$3,"S1","S3")</f>
        <v>S3</v>
      </c>
      <c r="Q95" s="2" t="str">
        <f>IF($E$5=Selections!$B$3,"S2","S1")</f>
        <v>S1</v>
      </c>
      <c r="R95" s="2" t="str">
        <f>IF($E$5=Selections!$B$3,"S3","S2")</f>
        <v>S2</v>
      </c>
      <c r="S95" s="2" t="str">
        <f>IF($E$5=Selections!$B$3,"S1","S3")</f>
        <v>S3</v>
      </c>
    </row>
    <row r="96" spans="2:22" ht="14.5" thickBot="1">
      <c r="C96" s="8" t="s">
        <v>1</v>
      </c>
      <c r="D96" s="4" t="s">
        <v>28</v>
      </c>
      <c r="E96" s="129"/>
      <c r="F96" s="130"/>
      <c r="G96" s="130"/>
      <c r="H96" s="130"/>
      <c r="I96" s="130"/>
      <c r="J96" s="130"/>
      <c r="K96" s="130"/>
      <c r="L96" s="130"/>
      <c r="M96" s="130"/>
      <c r="N96" s="130"/>
      <c r="O96" s="130"/>
      <c r="P96" s="130"/>
      <c r="Q96" s="130"/>
      <c r="R96" s="130"/>
      <c r="S96" s="130"/>
    </row>
    <row r="97" spans="2:22" ht="14.5" thickBot="1">
      <c r="C97" s="8" t="s">
        <v>1</v>
      </c>
      <c r="D97" s="4" t="s">
        <v>29</v>
      </c>
      <c r="E97" s="129"/>
      <c r="F97" s="130"/>
      <c r="G97" s="130"/>
      <c r="H97" s="130"/>
      <c r="I97" s="130"/>
      <c r="J97" s="130"/>
      <c r="K97" s="130"/>
      <c r="L97" s="130"/>
      <c r="M97" s="130"/>
      <c r="N97" s="130"/>
      <c r="O97" s="130"/>
      <c r="P97" s="130"/>
      <c r="Q97" s="130"/>
      <c r="R97" s="130"/>
      <c r="S97" s="130"/>
    </row>
    <row r="98" spans="2:22" ht="14.5" thickBot="1">
      <c r="C98" s="8" t="s">
        <v>1</v>
      </c>
      <c r="D98" s="4" t="s">
        <v>30</v>
      </c>
      <c r="E98" s="129"/>
      <c r="F98" s="130"/>
      <c r="G98" s="130"/>
      <c r="H98" s="130"/>
      <c r="I98" s="130"/>
      <c r="J98" s="130"/>
      <c r="K98" s="130"/>
      <c r="L98" s="130"/>
      <c r="M98" s="130"/>
      <c r="N98" s="130"/>
      <c r="O98" s="130"/>
      <c r="P98" s="130"/>
      <c r="Q98" s="130"/>
      <c r="R98" s="130"/>
      <c r="S98" s="130"/>
    </row>
    <row r="99" spans="2:22" ht="14.5" thickBot="1">
      <c r="C99" s="8" t="s">
        <v>1</v>
      </c>
      <c r="D99" s="4" t="s">
        <v>31</v>
      </c>
      <c r="E99" s="129"/>
      <c r="F99" s="130"/>
      <c r="G99" s="130"/>
      <c r="H99" s="130"/>
      <c r="I99" s="130"/>
      <c r="J99" s="130"/>
      <c r="K99" s="130"/>
      <c r="L99" s="130"/>
      <c r="M99" s="130"/>
      <c r="N99" s="130"/>
      <c r="O99" s="130"/>
      <c r="P99" s="130"/>
      <c r="Q99" s="130"/>
      <c r="R99" s="130"/>
      <c r="S99" s="130"/>
    </row>
    <row r="100" spans="2:22" ht="14.5" thickBot="1">
      <c r="D100" s="43" t="s">
        <v>32</v>
      </c>
      <c r="E100" s="3">
        <f t="shared" ref="E100:S100" si="3">SUM(E96:E99)</f>
        <v>0</v>
      </c>
      <c r="F100" s="3">
        <f t="shared" si="3"/>
        <v>0</v>
      </c>
      <c r="G100" s="3">
        <f t="shared" si="3"/>
        <v>0</v>
      </c>
      <c r="H100" s="3">
        <f t="shared" si="3"/>
        <v>0</v>
      </c>
      <c r="I100" s="3">
        <f t="shared" si="3"/>
        <v>0</v>
      </c>
      <c r="J100" s="3">
        <f t="shared" si="3"/>
        <v>0</v>
      </c>
      <c r="K100" s="3">
        <f t="shared" si="3"/>
        <v>0</v>
      </c>
      <c r="L100" s="3">
        <f t="shared" si="3"/>
        <v>0</v>
      </c>
      <c r="M100" s="3">
        <f t="shared" si="3"/>
        <v>0</v>
      </c>
      <c r="N100" s="3">
        <f t="shared" si="3"/>
        <v>0</v>
      </c>
      <c r="O100" s="3">
        <f t="shared" si="3"/>
        <v>0</v>
      </c>
      <c r="P100" s="3">
        <f t="shared" si="3"/>
        <v>0</v>
      </c>
      <c r="Q100" s="3">
        <f t="shared" si="3"/>
        <v>0</v>
      </c>
      <c r="R100" s="3">
        <f t="shared" si="3"/>
        <v>0</v>
      </c>
      <c r="S100" s="3">
        <f t="shared" si="3"/>
        <v>0</v>
      </c>
    </row>
    <row r="103" spans="2:22" ht="18">
      <c r="B103" s="8" t="s">
        <v>1</v>
      </c>
      <c r="C103" s="6" t="s">
        <v>33</v>
      </c>
      <c r="D103" s="6"/>
      <c r="J103" s="92"/>
      <c r="L103" s="92" t="s">
        <v>41</v>
      </c>
      <c r="V103" s="6"/>
    </row>
    <row r="105" spans="2:22">
      <c r="E105" s="66"/>
      <c r="F105" s="2" t="s">
        <v>5</v>
      </c>
      <c r="G105" s="66"/>
      <c r="H105" s="2"/>
      <c r="I105" s="2" t="s">
        <v>6</v>
      </c>
      <c r="J105" s="2"/>
      <c r="K105" s="2"/>
      <c r="L105" s="2" t="s">
        <v>7</v>
      </c>
      <c r="M105" s="66"/>
      <c r="N105" s="2"/>
      <c r="O105" s="2" t="s">
        <v>8</v>
      </c>
      <c r="P105" s="2"/>
      <c r="Q105" s="2"/>
      <c r="R105" s="2" t="s">
        <v>9</v>
      </c>
      <c r="S105" s="2"/>
    </row>
    <row r="106" spans="2:22" ht="14.5" thickBot="1">
      <c r="E106" s="2" t="str">
        <f>IF($E$5=Selections!$B$3,"S2","S1")</f>
        <v>S1</v>
      </c>
      <c r="F106" s="2" t="str">
        <f>IF($E$5=Selections!$B$3,"S3","S2")</f>
        <v>S2</v>
      </c>
      <c r="G106" s="2" t="str">
        <f>IF($E$5=Selections!$B$3,"S1","S3")</f>
        <v>S3</v>
      </c>
      <c r="H106" s="142" t="str">
        <f>IF($E$5=Selections!$B$3,"S2","S1")</f>
        <v>S1</v>
      </c>
      <c r="I106" s="142" t="str">
        <f>IF($E$5=Selections!$B$3,"S3","S2")</f>
        <v>S2</v>
      </c>
      <c r="J106" s="142" t="str">
        <f>IF($E$5=Selections!$B$3,"S1","S3")</f>
        <v>S3</v>
      </c>
      <c r="K106" s="2" t="str">
        <f>IF($E$5=Selections!$B$3,"S2","S1")</f>
        <v>S1</v>
      </c>
      <c r="L106" s="2" t="str">
        <f>IF($E$5=Selections!$B$3,"S3","S2")</f>
        <v>S2</v>
      </c>
      <c r="M106" s="2" t="str">
        <f>IF($E$5=Selections!$B$3,"S1","S3")</f>
        <v>S3</v>
      </c>
      <c r="N106" s="142" t="str">
        <f>IF($E$5=Selections!$B$3,"S2","S1")</f>
        <v>S1</v>
      </c>
      <c r="O106" s="142" t="str">
        <f>IF($E$5=Selections!$B$3,"S3","S2")</f>
        <v>S2</v>
      </c>
      <c r="P106" s="142" t="str">
        <f>IF($E$5=Selections!$B$3,"S1","S3")</f>
        <v>S3</v>
      </c>
      <c r="Q106" s="2" t="str">
        <f>IF($E$5=Selections!$B$3,"S2","S1")</f>
        <v>S1</v>
      </c>
      <c r="R106" s="2" t="str">
        <f>IF($E$5=Selections!$B$3,"S3","S2")</f>
        <v>S2</v>
      </c>
      <c r="S106" s="2" t="str">
        <f>IF($E$5=Selections!$B$3,"S1","S3")</f>
        <v>S3</v>
      </c>
    </row>
    <row r="107" spans="2:22" ht="14.5" thickBot="1">
      <c r="C107" s="8" t="s">
        <v>1</v>
      </c>
      <c r="D107" s="4" t="s">
        <v>34</v>
      </c>
      <c r="E107" s="129"/>
      <c r="F107" s="129"/>
      <c r="G107" s="129"/>
      <c r="H107" s="129"/>
      <c r="I107" s="129"/>
      <c r="J107" s="129"/>
      <c r="K107" s="129"/>
      <c r="L107" s="129"/>
      <c r="M107" s="129"/>
      <c r="N107" s="129"/>
      <c r="O107" s="129"/>
      <c r="P107" s="129"/>
      <c r="Q107" s="129"/>
      <c r="R107" s="129"/>
      <c r="S107" s="129"/>
    </row>
    <row r="108" spans="2:22" ht="14.5" thickBot="1">
      <c r="D108" s="4" t="str">
        <f>"Y1 semester "&amp;IF($E$5=Selections!$B$3,"2 cohort","1 cohort")</f>
        <v>Y1 semester 1 cohort</v>
      </c>
      <c r="E108" s="68">
        <f>E100</f>
        <v>0</v>
      </c>
      <c r="F108" s="129"/>
      <c r="G108" s="129"/>
      <c r="H108" s="129"/>
      <c r="I108" s="129"/>
      <c r="J108" s="129"/>
      <c r="K108" s="129"/>
      <c r="L108" s="129"/>
      <c r="M108" s="129"/>
      <c r="N108" s="129"/>
      <c r="O108" s="129"/>
      <c r="P108" s="129"/>
      <c r="Q108" s="129"/>
      <c r="R108" s="129"/>
      <c r="S108" s="129"/>
    </row>
    <row r="109" spans="2:22" ht="14.5" thickBot="1">
      <c r="D109" s="4" t="str">
        <f>"Y1 semester "&amp;IF($E$5=Selections!$B$3,"3 cohort","2 cohort")</f>
        <v>Y1 semester 2 cohort</v>
      </c>
      <c r="E109" s="69"/>
      <c r="F109" s="68">
        <f>F100</f>
        <v>0</v>
      </c>
      <c r="G109" s="129"/>
      <c r="H109" s="129"/>
      <c r="I109" s="129"/>
      <c r="J109" s="129"/>
      <c r="K109" s="129"/>
      <c r="L109" s="129"/>
      <c r="M109" s="129"/>
      <c r="N109" s="129"/>
      <c r="O109" s="129"/>
      <c r="P109" s="129"/>
      <c r="Q109" s="129"/>
      <c r="R109" s="129"/>
      <c r="S109" s="129"/>
    </row>
    <row r="110" spans="2:22" ht="14.5" thickBot="1">
      <c r="D110" s="4" t="str">
        <f>"Y1 semester "&amp;IF($E$5=Selections!$B$3,"1 cohort","3 cohort")</f>
        <v>Y1 semester 3 cohort</v>
      </c>
      <c r="E110" s="69"/>
      <c r="F110" s="69"/>
      <c r="G110" s="68">
        <f>G100</f>
        <v>0</v>
      </c>
      <c r="H110" s="135"/>
      <c r="I110" s="135"/>
      <c r="J110" s="135"/>
      <c r="K110" s="135"/>
      <c r="L110" s="135"/>
      <c r="M110" s="135"/>
      <c r="N110" s="129"/>
      <c r="O110" s="129"/>
      <c r="P110" s="129"/>
      <c r="Q110" s="129"/>
      <c r="R110" s="129"/>
      <c r="S110" s="129"/>
    </row>
    <row r="111" spans="2:22" ht="14.5" thickBot="1">
      <c r="D111" s="4" t="str">
        <f>"Y2 semester "&amp;IF($E$5=Selections!$B$3,"2 cohort","1 cohort")</f>
        <v>Y2 semester 1 cohort</v>
      </c>
      <c r="E111" s="69"/>
      <c r="F111" s="69"/>
      <c r="G111" s="69"/>
      <c r="H111" s="68">
        <f>H100</f>
        <v>0</v>
      </c>
      <c r="I111" s="132"/>
      <c r="J111" s="129"/>
      <c r="K111" s="129"/>
      <c r="L111" s="129"/>
      <c r="M111" s="129"/>
      <c r="N111" s="129"/>
      <c r="O111" s="129"/>
      <c r="P111" s="129"/>
      <c r="Q111" s="129"/>
      <c r="R111" s="129"/>
      <c r="S111" s="129"/>
    </row>
    <row r="112" spans="2:22" ht="14.5" thickBot="1">
      <c r="D112" s="4" t="str">
        <f>"Y2 semester "&amp;IF($E$5=Selections!$B$3,"3 cohort","2 cohort")</f>
        <v>Y2 semester 2 cohort</v>
      </c>
      <c r="E112" s="69"/>
      <c r="F112" s="69"/>
      <c r="G112" s="69"/>
      <c r="H112" s="69"/>
      <c r="I112" s="68">
        <f>I100</f>
        <v>0</v>
      </c>
      <c r="J112" s="141"/>
      <c r="K112" s="141"/>
      <c r="L112" s="141"/>
      <c r="M112" s="141"/>
      <c r="N112" s="129"/>
      <c r="O112" s="129"/>
      <c r="P112" s="129"/>
      <c r="Q112" s="129"/>
      <c r="R112" s="129"/>
      <c r="S112" s="129"/>
    </row>
    <row r="113" spans="2:19" ht="14.5" thickBot="1">
      <c r="D113" s="4" t="str">
        <f>"Y2 semester "&amp;IF($E$5=Selections!$B$3,"1 cohort","3 cohort")</f>
        <v>Y2 semester 3 cohort</v>
      </c>
      <c r="E113" s="69"/>
      <c r="F113" s="69"/>
      <c r="G113" s="69"/>
      <c r="H113" s="69"/>
      <c r="I113" s="69"/>
      <c r="J113" s="68">
        <f>J100</f>
        <v>0</v>
      </c>
      <c r="K113" s="129"/>
      <c r="L113" s="129"/>
      <c r="M113" s="129"/>
      <c r="N113" s="129"/>
      <c r="O113" s="129"/>
      <c r="P113" s="129"/>
      <c r="Q113" s="129"/>
      <c r="R113" s="129"/>
      <c r="S113" s="129"/>
    </row>
    <row r="114" spans="2:19" ht="14.5" thickBot="1">
      <c r="D114" s="4" t="str">
        <f>"Y3 semester "&amp;IF($E$5=Selections!$B$3,"2 cohort","1 cohort")</f>
        <v>Y3 semester 1 cohort</v>
      </c>
      <c r="E114" s="69"/>
      <c r="F114" s="69"/>
      <c r="G114" s="69"/>
      <c r="H114" s="69"/>
      <c r="I114" s="69"/>
      <c r="J114" s="69"/>
      <c r="K114" s="68">
        <f>K100</f>
        <v>0</v>
      </c>
      <c r="L114" s="129"/>
      <c r="M114" s="129"/>
      <c r="N114" s="129"/>
      <c r="O114" s="129"/>
      <c r="P114" s="129"/>
      <c r="Q114" s="129"/>
      <c r="R114" s="129"/>
      <c r="S114" s="129"/>
    </row>
    <row r="115" spans="2:19" ht="14.5" thickBot="1">
      <c r="D115" s="4" t="str">
        <f>"Y3 semester "&amp;IF($E$5=Selections!$B$3,"3 cohort","2 cohort")</f>
        <v>Y3 semester 2 cohort</v>
      </c>
      <c r="E115" s="69"/>
      <c r="F115" s="69"/>
      <c r="G115" s="69"/>
      <c r="H115" s="69"/>
      <c r="I115" s="69"/>
      <c r="J115" s="69"/>
      <c r="K115" s="69"/>
      <c r="L115" s="68">
        <f>L100</f>
        <v>0</v>
      </c>
      <c r="M115" s="129"/>
      <c r="N115" s="129"/>
      <c r="O115" s="129"/>
      <c r="P115" s="129"/>
      <c r="Q115" s="129"/>
      <c r="R115" s="129"/>
      <c r="S115" s="129"/>
    </row>
    <row r="116" spans="2:19" ht="14.5" thickBot="1">
      <c r="D116" s="4" t="str">
        <f>"Y3 semester "&amp;IF($E$5=Selections!$B$3,"1 cohort","3 cohort")</f>
        <v>Y3 semester 3 cohort</v>
      </c>
      <c r="E116" s="69"/>
      <c r="F116" s="69"/>
      <c r="G116" s="69"/>
      <c r="H116" s="69"/>
      <c r="I116" s="69"/>
      <c r="J116" s="69"/>
      <c r="K116" s="69"/>
      <c r="L116" s="69"/>
      <c r="M116" s="68">
        <f>M100</f>
        <v>0</v>
      </c>
      <c r="N116" s="129"/>
      <c r="O116" s="129"/>
      <c r="P116" s="129"/>
      <c r="Q116" s="129"/>
      <c r="R116" s="129"/>
      <c r="S116" s="129"/>
    </row>
    <row r="117" spans="2:19" ht="14.5" thickBot="1">
      <c r="D117" s="4" t="str">
        <f>"Y4 semester "&amp;IF($E$5=Selections!$B$3,"2 cohort","1 cohort")</f>
        <v>Y4 semester 1 cohort</v>
      </c>
      <c r="E117" s="69"/>
      <c r="F117" s="69"/>
      <c r="G117" s="69"/>
      <c r="H117" s="69"/>
      <c r="I117" s="69"/>
      <c r="J117" s="69"/>
      <c r="K117" s="69"/>
      <c r="L117" s="69"/>
      <c r="M117" s="69"/>
      <c r="N117" s="68">
        <f>N100</f>
        <v>0</v>
      </c>
      <c r="O117" s="129"/>
      <c r="P117" s="129"/>
      <c r="Q117" s="129"/>
      <c r="R117" s="129"/>
      <c r="S117" s="129"/>
    </row>
    <row r="118" spans="2:19" ht="14.5" thickBot="1">
      <c r="D118" s="4" t="str">
        <f>"Y4 semester "&amp;IF($E$5=Selections!$B$3,"3 cohort","2 cohort")</f>
        <v>Y4 semester 2 cohort</v>
      </c>
      <c r="E118" s="69"/>
      <c r="F118" s="69"/>
      <c r="G118" s="69"/>
      <c r="H118" s="69"/>
      <c r="I118" s="69"/>
      <c r="J118" s="69"/>
      <c r="K118" s="69"/>
      <c r="L118" s="69"/>
      <c r="M118" s="69"/>
      <c r="N118" s="69"/>
      <c r="O118" s="68">
        <f>O100</f>
        <v>0</v>
      </c>
      <c r="P118" s="129"/>
      <c r="Q118" s="129"/>
      <c r="R118" s="129"/>
      <c r="S118" s="129"/>
    </row>
    <row r="119" spans="2:19" ht="14.5" thickBot="1">
      <c r="D119" s="4" t="str">
        <f>"Y4 semester "&amp;IF($E$5=Selections!$B$3,"1 cohort","3 cohort")</f>
        <v>Y4 semester 3 cohort</v>
      </c>
      <c r="E119" s="69"/>
      <c r="F119" s="69"/>
      <c r="G119" s="69"/>
      <c r="H119" s="69"/>
      <c r="I119" s="69"/>
      <c r="J119" s="69"/>
      <c r="K119" s="69"/>
      <c r="L119" s="69"/>
      <c r="M119" s="69"/>
      <c r="N119" s="69"/>
      <c r="O119" s="69"/>
      <c r="P119" s="68">
        <f>P100</f>
        <v>0</v>
      </c>
      <c r="Q119" s="129"/>
      <c r="R119" s="129"/>
      <c r="S119" s="129"/>
    </row>
    <row r="120" spans="2:19" ht="14.5" thickBot="1">
      <c r="D120" s="4" t="str">
        <f>"Y5 semester "&amp;IF($E$5=Selections!$B$3,"2 cohort","1 cohort")</f>
        <v>Y5 semester 1 cohort</v>
      </c>
      <c r="E120" s="69"/>
      <c r="F120" s="69"/>
      <c r="G120" s="69"/>
      <c r="H120" s="69"/>
      <c r="I120" s="69"/>
      <c r="J120" s="69"/>
      <c r="K120" s="69"/>
      <c r="L120" s="69"/>
      <c r="M120" s="69"/>
      <c r="N120" s="69"/>
      <c r="O120" s="69"/>
      <c r="P120" s="69"/>
      <c r="Q120" s="68">
        <f>Q100</f>
        <v>0</v>
      </c>
      <c r="R120" s="129"/>
      <c r="S120" s="129"/>
    </row>
    <row r="121" spans="2:19" ht="14.5" thickBot="1">
      <c r="D121" s="4" t="str">
        <f>"Y5 semester "&amp;IF($E$5=Selections!$B$3,"3 cohort","2 cohort")</f>
        <v>Y5 semester 2 cohort</v>
      </c>
      <c r="E121" s="69"/>
      <c r="F121" s="69"/>
      <c r="G121" s="69"/>
      <c r="H121" s="69"/>
      <c r="I121" s="69"/>
      <c r="J121" s="69"/>
      <c r="K121" s="69"/>
      <c r="L121" s="69"/>
      <c r="M121" s="69"/>
      <c r="N121" s="69"/>
      <c r="O121" s="69"/>
      <c r="P121" s="69"/>
      <c r="Q121" s="69"/>
      <c r="R121" s="68">
        <f>R100</f>
        <v>0</v>
      </c>
      <c r="S121" s="129"/>
    </row>
    <row r="122" spans="2:19" ht="14.5" thickBot="1">
      <c r="D122" s="4" t="str">
        <f>"Y5 semester "&amp;IF($E$5=Selections!$B$3,"1 cohort","3 cohort")</f>
        <v>Y5 semester 3 cohort</v>
      </c>
      <c r="E122" s="69"/>
      <c r="F122" s="69"/>
      <c r="G122" s="69"/>
      <c r="H122" s="69"/>
      <c r="I122" s="69"/>
      <c r="J122" s="69"/>
      <c r="K122" s="69"/>
      <c r="L122" s="69"/>
      <c r="M122" s="69"/>
      <c r="N122" s="69"/>
      <c r="O122" s="69"/>
      <c r="P122" s="69"/>
      <c r="Q122" s="69"/>
      <c r="R122" s="69"/>
      <c r="S122" s="68">
        <f>S100</f>
        <v>0</v>
      </c>
    </row>
    <row r="123" spans="2:19" ht="14.5" thickBot="1">
      <c r="D123" s="43" t="s">
        <v>35</v>
      </c>
      <c r="E123" s="3">
        <f>SUM(E107:E122)</f>
        <v>0</v>
      </c>
      <c r="F123" s="3">
        <f t="shared" ref="F123" si="4">SUM(F107:F122)</f>
        <v>0</v>
      </c>
      <c r="G123" s="3">
        <f t="shared" ref="G123" si="5">SUM(G107:G122)</f>
        <v>0</v>
      </c>
      <c r="H123" s="3">
        <f t="shared" ref="H123" si="6">SUM(H107:H122)</f>
        <v>0</v>
      </c>
      <c r="I123" s="3">
        <f t="shared" ref="I123" si="7">SUM(I107:I122)</f>
        <v>0</v>
      </c>
      <c r="J123" s="3">
        <f t="shared" ref="J123" si="8">SUM(J107:J122)</f>
        <v>0</v>
      </c>
      <c r="K123" s="3">
        <f t="shared" ref="K123" si="9">SUM(K107:K122)</f>
        <v>0</v>
      </c>
      <c r="L123" s="3">
        <f t="shared" ref="L123" si="10">SUM(L107:L122)</f>
        <v>0</v>
      </c>
      <c r="M123" s="3">
        <f t="shared" ref="M123" si="11">SUM(M107:M122)</f>
        <v>0</v>
      </c>
      <c r="N123" s="3">
        <f t="shared" ref="N123" si="12">SUM(N107:N122)</f>
        <v>0</v>
      </c>
      <c r="O123" s="3">
        <f t="shared" ref="O123" si="13">SUM(O107:O122)</f>
        <v>0</v>
      </c>
      <c r="P123" s="3">
        <f t="shared" ref="P123" si="14">SUM(P107:P122)</f>
        <v>0</v>
      </c>
      <c r="Q123" s="3">
        <f t="shared" ref="Q123" si="15">SUM(Q107:Q122)</f>
        <v>0</v>
      </c>
      <c r="R123" s="3">
        <f t="shared" ref="R123" si="16">SUM(R107:R122)</f>
        <v>0</v>
      </c>
      <c r="S123" s="3">
        <f t="shared" ref="S123" si="17">SUM(S107:S122)</f>
        <v>0</v>
      </c>
    </row>
    <row r="124" spans="2:19">
      <c r="M124" s="113"/>
    </row>
    <row r="126" spans="2:19">
      <c r="B126" s="8" t="s">
        <v>1</v>
      </c>
      <c r="C126" s="6" t="s">
        <v>36</v>
      </c>
      <c r="D126" s="6"/>
    </row>
    <row r="127" spans="2:19" ht="14.5" thickBot="1"/>
    <row r="128" spans="2:19" ht="14.5" thickBot="1">
      <c r="C128" s="8" t="s">
        <v>1</v>
      </c>
      <c r="D128" s="4" t="s">
        <v>37</v>
      </c>
      <c r="E128" s="71">
        <v>1</v>
      </c>
      <c r="F128" s="93"/>
    </row>
    <row r="130" spans="2:19" ht="14.5" thickBot="1">
      <c r="E130" s="2" t="s">
        <v>5</v>
      </c>
      <c r="F130" s="2" t="s">
        <v>6</v>
      </c>
      <c r="G130" s="2" t="s">
        <v>7</v>
      </c>
      <c r="H130" s="2" t="s">
        <v>8</v>
      </c>
      <c r="I130" s="2" t="s">
        <v>9</v>
      </c>
    </row>
    <row r="131" spans="2:19" ht="14.5" thickBot="1">
      <c r="C131" s="8" t="s">
        <v>1</v>
      </c>
      <c r="D131" s="43" t="s">
        <v>38</v>
      </c>
      <c r="E131" s="3">
        <f>SUM(E123:G123)*0.33*$E$73</f>
        <v>0</v>
      </c>
      <c r="F131" s="3">
        <f>SUM(H123:J123)*0.33*$E$73</f>
        <v>0</v>
      </c>
      <c r="G131" s="3">
        <f>SUM(K123:M123)*0.33*$E$73</f>
        <v>0</v>
      </c>
      <c r="H131" s="3">
        <f>SUM(N123:P123)*0.33*$E$73</f>
        <v>0</v>
      </c>
      <c r="I131" s="3">
        <f>SUM(Q123:S123)*0.33*E128</f>
        <v>0</v>
      </c>
      <c r="K131" s="72" t="s">
        <v>281</v>
      </c>
      <c r="M131" s="72"/>
    </row>
    <row r="132" spans="2:19" ht="14.5" thickBot="1">
      <c r="C132" s="8" t="s">
        <v>1</v>
      </c>
      <c r="D132" s="43" t="s">
        <v>39</v>
      </c>
      <c r="E132" s="98"/>
      <c r="F132" s="98"/>
      <c r="G132" s="98"/>
      <c r="H132" s="98"/>
      <c r="I132" s="98"/>
      <c r="K132" s="4" t="s">
        <v>279</v>
      </c>
    </row>
    <row r="135" spans="2:19" ht="25">
      <c r="B135" s="118" t="s">
        <v>42</v>
      </c>
      <c r="C135" s="118"/>
      <c r="D135" s="94"/>
      <c r="E135" s="94"/>
      <c r="F135" s="94"/>
      <c r="G135" s="94"/>
      <c r="H135" s="94"/>
      <c r="I135" s="94"/>
      <c r="J135" s="94"/>
      <c r="K135" s="94"/>
      <c r="L135" s="94"/>
      <c r="M135" s="94"/>
      <c r="N135" s="94"/>
      <c r="O135" s="94"/>
      <c r="P135" s="94"/>
      <c r="Q135" s="94"/>
      <c r="R135" s="94"/>
      <c r="S135" s="94"/>
    </row>
    <row r="136" spans="2:19">
      <c r="C136" s="66"/>
    </row>
    <row r="137" spans="2:19">
      <c r="C137" s="6" t="s">
        <v>21</v>
      </c>
      <c r="D137" s="6"/>
    </row>
    <row r="138" spans="2:19" ht="14.5" thickBot="1">
      <c r="C138" s="66"/>
    </row>
    <row r="139" spans="2:19" ht="18" customHeight="1" thickBot="1">
      <c r="C139" s="8"/>
      <c r="D139" s="4" t="s">
        <v>22</v>
      </c>
      <c r="E139" s="152"/>
      <c r="F139" s="153"/>
      <c r="G139" s="153"/>
      <c r="H139" s="154"/>
    </row>
    <row r="140" spans="2:19" ht="18" customHeight="1" thickBot="1">
      <c r="C140" s="66"/>
      <c r="D140" s="4" t="s">
        <v>23</v>
      </c>
      <c r="E140" s="155"/>
      <c r="F140" s="156"/>
      <c r="G140" s="156"/>
      <c r="H140" s="157"/>
    </row>
    <row r="141" spans="2:19" ht="18" customHeight="1" thickBot="1">
      <c r="C141" s="8"/>
      <c r="D141" s="4" t="s">
        <v>24</v>
      </c>
      <c r="E141" s="158"/>
      <c r="F141" s="159"/>
    </row>
    <row r="142" spans="2:19" ht="14.5" thickBot="1">
      <c r="C142" s="66"/>
      <c r="E142" s="2"/>
    </row>
    <row r="143" spans="2:19" ht="18" customHeight="1" thickBot="1">
      <c r="C143" s="67" t="s">
        <v>1</v>
      </c>
      <c r="D143" s="4" t="s">
        <v>25</v>
      </c>
      <c r="E143" s="160"/>
      <c r="F143" s="161"/>
    </row>
    <row r="144" spans="2:19" ht="18" customHeight="1" thickBot="1">
      <c r="C144" s="8" t="s">
        <v>1</v>
      </c>
      <c r="D144" s="4" t="s">
        <v>26</v>
      </c>
      <c r="E144" s="160"/>
      <c r="F144" s="161"/>
    </row>
    <row r="145" spans="2:22">
      <c r="C145" s="66"/>
    </row>
    <row r="146" spans="2:22">
      <c r="C146" s="66"/>
    </row>
    <row r="147" spans="2:22" ht="18">
      <c r="B147" s="8" t="s">
        <v>1</v>
      </c>
      <c r="C147" s="6" t="s">
        <v>27</v>
      </c>
      <c r="D147" s="6"/>
      <c r="L147" s="92" t="s">
        <v>41</v>
      </c>
      <c r="V147" s="6"/>
    </row>
    <row r="149" spans="2:22" ht="15" customHeight="1">
      <c r="E149" s="66"/>
      <c r="F149" s="2" t="s">
        <v>5</v>
      </c>
      <c r="G149" s="66"/>
      <c r="H149" s="2"/>
      <c r="I149" s="2" t="s">
        <v>6</v>
      </c>
      <c r="J149" s="2"/>
      <c r="K149" s="2"/>
      <c r="L149" s="2" t="s">
        <v>7</v>
      </c>
      <c r="M149" s="66"/>
      <c r="N149" s="2"/>
      <c r="O149" s="2" t="s">
        <v>8</v>
      </c>
      <c r="P149" s="2"/>
      <c r="Q149" s="2"/>
      <c r="R149" s="2" t="s">
        <v>9</v>
      </c>
      <c r="S149" s="2"/>
    </row>
    <row r="150" spans="2:22" ht="14.5" thickBot="1">
      <c r="E150" s="2" t="str">
        <f>IF($E$5=Selections!$B$3,"S2","S1")</f>
        <v>S1</v>
      </c>
      <c r="F150" s="2" t="str">
        <f>IF($E$5=Selections!$B$3,"S3","S2")</f>
        <v>S2</v>
      </c>
      <c r="G150" s="2" t="str">
        <f>IF($E$5=Selections!$B$3,"S1","S3")</f>
        <v>S3</v>
      </c>
      <c r="H150" s="142" t="str">
        <f>IF($E$5=Selections!$B$3,"S2","S1")</f>
        <v>S1</v>
      </c>
      <c r="I150" s="142" t="str">
        <f>IF($E$5=Selections!$B$3,"S3","S2")</f>
        <v>S2</v>
      </c>
      <c r="J150" s="142" t="str">
        <f>IF($E$5=Selections!$B$3,"S1","S3")</f>
        <v>S3</v>
      </c>
      <c r="K150" s="2" t="str">
        <f>IF($E$5=Selections!$B$3,"S2","S1")</f>
        <v>S1</v>
      </c>
      <c r="L150" s="2" t="str">
        <f>IF($E$5=Selections!$B$3,"S3","S2")</f>
        <v>S2</v>
      </c>
      <c r="M150" s="2" t="str">
        <f>IF($E$5=Selections!$B$3,"S1","S3")</f>
        <v>S3</v>
      </c>
      <c r="N150" s="142" t="str">
        <f>IF($E$5=Selections!$B$3,"S2","S1")</f>
        <v>S1</v>
      </c>
      <c r="O150" s="142" t="str">
        <f>IF($E$5=Selections!$B$3,"S3","S2")</f>
        <v>S2</v>
      </c>
      <c r="P150" s="142" t="str">
        <f>IF($E$5=Selections!$B$3,"S1","S3")</f>
        <v>S3</v>
      </c>
      <c r="Q150" s="2" t="str">
        <f>IF($E$5=Selections!$B$3,"S2","S1")</f>
        <v>S1</v>
      </c>
      <c r="R150" s="2" t="str">
        <f>IF($E$5=Selections!$B$3,"S3","S2")</f>
        <v>S2</v>
      </c>
      <c r="S150" s="2" t="str">
        <f>IF($E$5=Selections!$B$3,"S1","S3")</f>
        <v>S3</v>
      </c>
    </row>
    <row r="151" spans="2:22" ht="14.5" thickBot="1">
      <c r="C151" s="8" t="s">
        <v>1</v>
      </c>
      <c r="D151" s="4" t="s">
        <v>28</v>
      </c>
      <c r="E151" s="129"/>
      <c r="F151" s="130"/>
      <c r="G151" s="130"/>
      <c r="H151" s="130"/>
      <c r="I151" s="130"/>
      <c r="J151" s="130"/>
      <c r="K151" s="130"/>
      <c r="L151" s="130"/>
      <c r="M151" s="130"/>
      <c r="N151" s="130"/>
      <c r="O151" s="130"/>
      <c r="P151" s="130"/>
      <c r="Q151" s="130"/>
      <c r="R151" s="130"/>
      <c r="S151" s="130"/>
    </row>
    <row r="152" spans="2:22" ht="14.5" thickBot="1">
      <c r="C152" s="8" t="s">
        <v>1</v>
      </c>
      <c r="D152" s="4" t="s">
        <v>29</v>
      </c>
      <c r="E152" s="129"/>
      <c r="F152" s="130"/>
      <c r="G152" s="130"/>
      <c r="H152" s="130"/>
      <c r="I152" s="130"/>
      <c r="J152" s="130"/>
      <c r="K152" s="130"/>
      <c r="L152" s="130"/>
      <c r="M152" s="130"/>
      <c r="N152" s="130"/>
      <c r="O152" s="130"/>
      <c r="P152" s="130"/>
      <c r="Q152" s="130"/>
      <c r="R152" s="130"/>
      <c r="S152" s="130"/>
    </row>
    <row r="153" spans="2:22" ht="14.5" thickBot="1">
      <c r="C153" s="8" t="s">
        <v>1</v>
      </c>
      <c r="D153" s="4" t="s">
        <v>30</v>
      </c>
      <c r="E153" s="129"/>
      <c r="F153" s="130"/>
      <c r="G153" s="130"/>
      <c r="H153" s="130"/>
      <c r="I153" s="130"/>
      <c r="J153" s="130"/>
      <c r="K153" s="130"/>
      <c r="L153" s="130"/>
      <c r="M153" s="130"/>
      <c r="N153" s="130"/>
      <c r="O153" s="130"/>
      <c r="P153" s="130"/>
      <c r="Q153" s="130"/>
      <c r="R153" s="130"/>
      <c r="S153" s="130"/>
    </row>
    <row r="154" spans="2:22" ht="14.5" thickBot="1">
      <c r="C154" s="8" t="s">
        <v>1</v>
      </c>
      <c r="D154" s="4" t="s">
        <v>31</v>
      </c>
      <c r="E154" s="129"/>
      <c r="F154" s="130"/>
      <c r="G154" s="130"/>
      <c r="H154" s="130"/>
      <c r="I154" s="130"/>
      <c r="J154" s="130"/>
      <c r="K154" s="130"/>
      <c r="L154" s="130"/>
      <c r="M154" s="130"/>
      <c r="N154" s="130"/>
      <c r="O154" s="130"/>
      <c r="P154" s="130"/>
      <c r="Q154" s="130"/>
      <c r="R154" s="130"/>
      <c r="S154" s="130"/>
    </row>
    <row r="155" spans="2:22" ht="14.5" thickBot="1">
      <c r="D155" s="43" t="s">
        <v>32</v>
      </c>
      <c r="E155" s="3">
        <f t="shared" ref="E155:S155" si="18">SUM(E151:E154)</f>
        <v>0</v>
      </c>
      <c r="F155" s="3">
        <f t="shared" si="18"/>
        <v>0</v>
      </c>
      <c r="G155" s="3">
        <f t="shared" si="18"/>
        <v>0</v>
      </c>
      <c r="H155" s="3">
        <f t="shared" si="18"/>
        <v>0</v>
      </c>
      <c r="I155" s="3">
        <f t="shared" si="18"/>
        <v>0</v>
      </c>
      <c r="J155" s="3">
        <f t="shared" si="18"/>
        <v>0</v>
      </c>
      <c r="K155" s="3">
        <f t="shared" si="18"/>
        <v>0</v>
      </c>
      <c r="L155" s="3">
        <f t="shared" si="18"/>
        <v>0</v>
      </c>
      <c r="M155" s="3">
        <f t="shared" si="18"/>
        <v>0</v>
      </c>
      <c r="N155" s="3">
        <f t="shared" si="18"/>
        <v>0</v>
      </c>
      <c r="O155" s="3">
        <f t="shared" si="18"/>
        <v>0</v>
      </c>
      <c r="P155" s="3">
        <f t="shared" si="18"/>
        <v>0</v>
      </c>
      <c r="Q155" s="3">
        <f t="shared" si="18"/>
        <v>0</v>
      </c>
      <c r="R155" s="3">
        <f t="shared" si="18"/>
        <v>0</v>
      </c>
      <c r="S155" s="3">
        <f t="shared" si="18"/>
        <v>0</v>
      </c>
    </row>
    <row r="158" spans="2:22" ht="18">
      <c r="B158" s="8" t="s">
        <v>1</v>
      </c>
      <c r="C158" s="6" t="s">
        <v>33</v>
      </c>
      <c r="D158" s="6"/>
      <c r="J158" s="92"/>
      <c r="L158" s="92" t="s">
        <v>41</v>
      </c>
      <c r="V158" s="6"/>
    </row>
    <row r="160" spans="2:22">
      <c r="E160" s="66"/>
      <c r="F160" s="2" t="s">
        <v>5</v>
      </c>
      <c r="G160" s="66"/>
      <c r="H160" s="2"/>
      <c r="I160" s="2" t="s">
        <v>6</v>
      </c>
      <c r="J160" s="2"/>
      <c r="K160" s="2"/>
      <c r="L160" s="2" t="s">
        <v>7</v>
      </c>
      <c r="M160" s="66"/>
      <c r="N160" s="2"/>
      <c r="O160" s="2" t="s">
        <v>8</v>
      </c>
      <c r="P160" s="2"/>
      <c r="Q160" s="2"/>
      <c r="R160" s="2" t="s">
        <v>9</v>
      </c>
      <c r="S160" s="2"/>
    </row>
    <row r="161" spans="3:19" ht="14.5" thickBot="1">
      <c r="E161" s="2" t="str">
        <f>IF($E$5=Selections!$B$3,"S2","S1")</f>
        <v>S1</v>
      </c>
      <c r="F161" s="2" t="str">
        <f>IF($E$5=Selections!$B$3,"S3","S2")</f>
        <v>S2</v>
      </c>
      <c r="G161" s="2" t="str">
        <f>IF($E$5=Selections!$B$3,"S1","S3")</f>
        <v>S3</v>
      </c>
      <c r="H161" s="142" t="str">
        <f>IF($E$5=Selections!$B$3,"S2","S1")</f>
        <v>S1</v>
      </c>
      <c r="I161" s="142" t="str">
        <f>IF($E$5=Selections!$B$3,"S3","S2")</f>
        <v>S2</v>
      </c>
      <c r="J161" s="142" t="str">
        <f>IF($E$5=Selections!$B$3,"S1","S3")</f>
        <v>S3</v>
      </c>
      <c r="K161" s="2" t="str">
        <f>IF($E$5=Selections!$B$3,"S2","S1")</f>
        <v>S1</v>
      </c>
      <c r="L161" s="2" t="str">
        <f>IF($E$5=Selections!$B$3,"S3","S2")</f>
        <v>S2</v>
      </c>
      <c r="M161" s="2" t="str">
        <f>IF($E$5=Selections!$B$3,"S1","S3")</f>
        <v>S3</v>
      </c>
      <c r="N161" s="142" t="str">
        <f>IF($E$5=Selections!$B$3,"S2","S1")</f>
        <v>S1</v>
      </c>
      <c r="O161" s="142" t="str">
        <f>IF($E$5=Selections!$B$3,"S3","S2")</f>
        <v>S2</v>
      </c>
      <c r="P161" s="142" t="str">
        <f>IF($E$5=Selections!$B$3,"S1","S3")</f>
        <v>S3</v>
      </c>
      <c r="Q161" s="2" t="str">
        <f>IF($E$5=Selections!$B$3,"S2","S1")</f>
        <v>S1</v>
      </c>
      <c r="R161" s="2" t="str">
        <f>IF($E$5=Selections!$B$3,"S3","S2")</f>
        <v>S2</v>
      </c>
      <c r="S161" s="2" t="str">
        <f>IF($E$5=Selections!$B$3,"S1","S3")</f>
        <v>S3</v>
      </c>
    </row>
    <row r="162" spans="3:19" ht="14.5" thickBot="1">
      <c r="C162" s="8" t="s">
        <v>1</v>
      </c>
      <c r="D162" s="4" t="s">
        <v>34</v>
      </c>
      <c r="E162" s="129"/>
      <c r="F162" s="129"/>
      <c r="G162" s="129"/>
      <c r="H162" s="129"/>
      <c r="I162" s="129"/>
      <c r="J162" s="129"/>
      <c r="K162" s="129"/>
      <c r="L162" s="129"/>
      <c r="M162" s="129"/>
      <c r="N162" s="129"/>
      <c r="O162" s="129"/>
      <c r="P162" s="129"/>
      <c r="Q162" s="129"/>
      <c r="R162" s="129"/>
      <c r="S162" s="129"/>
    </row>
    <row r="163" spans="3:19" ht="14.5" thickBot="1">
      <c r="D163" s="4" t="str">
        <f>"Y1 semester "&amp;IF($E$5=Selections!$B$3,"2 cohort","1 cohort")</f>
        <v>Y1 semester 1 cohort</v>
      </c>
      <c r="E163" s="68">
        <f>E155</f>
        <v>0</v>
      </c>
      <c r="F163" s="129"/>
      <c r="G163" s="129"/>
      <c r="H163" s="129"/>
      <c r="I163" s="129"/>
      <c r="J163" s="129"/>
      <c r="K163" s="129"/>
      <c r="L163" s="129"/>
      <c r="M163" s="129"/>
      <c r="N163" s="129"/>
      <c r="O163" s="129"/>
      <c r="P163" s="129"/>
      <c r="Q163" s="129"/>
      <c r="R163" s="129"/>
      <c r="S163" s="129"/>
    </row>
    <row r="164" spans="3:19" ht="14.5" thickBot="1">
      <c r="D164" s="4" t="str">
        <f>"Y1 semester "&amp;IF($E$5=Selections!$B$3,"3 cohort","2 cohort")</f>
        <v>Y1 semester 2 cohort</v>
      </c>
      <c r="E164" s="69"/>
      <c r="F164" s="68">
        <f>F155</f>
        <v>0</v>
      </c>
      <c r="G164" s="129"/>
      <c r="H164" s="129"/>
      <c r="I164" s="129"/>
      <c r="J164" s="129"/>
      <c r="K164" s="129"/>
      <c r="L164" s="129"/>
      <c r="M164" s="129"/>
      <c r="N164" s="129"/>
      <c r="O164" s="129"/>
      <c r="P164" s="129"/>
      <c r="Q164" s="129"/>
      <c r="R164" s="129"/>
      <c r="S164" s="129"/>
    </row>
    <row r="165" spans="3:19" ht="14.5" thickBot="1">
      <c r="D165" s="4" t="str">
        <f>"Y1 semester "&amp;IF($E$5=Selections!$B$3,"1 cohort","3 cohort")</f>
        <v>Y1 semester 3 cohort</v>
      </c>
      <c r="E165" s="69"/>
      <c r="F165" s="69"/>
      <c r="G165" s="68">
        <f>G155</f>
        <v>0</v>
      </c>
      <c r="H165" s="135"/>
      <c r="I165" s="135"/>
      <c r="J165" s="135"/>
      <c r="K165" s="135"/>
      <c r="L165" s="135"/>
      <c r="M165" s="135"/>
      <c r="N165" s="129"/>
      <c r="O165" s="129"/>
      <c r="P165" s="129"/>
      <c r="Q165" s="129"/>
      <c r="R165" s="129"/>
      <c r="S165" s="129"/>
    </row>
    <row r="166" spans="3:19" ht="14.5" thickBot="1">
      <c r="D166" s="4" t="str">
        <f>"Y2 semester "&amp;IF($E$5=Selections!$B$3,"2 cohort","1 cohort")</f>
        <v>Y2 semester 1 cohort</v>
      </c>
      <c r="E166" s="69"/>
      <c r="F166" s="69"/>
      <c r="G166" s="69"/>
      <c r="H166" s="68">
        <f>H155</f>
        <v>0</v>
      </c>
      <c r="I166" s="132"/>
      <c r="J166" s="129"/>
      <c r="K166" s="129"/>
      <c r="L166" s="129"/>
      <c r="M166" s="129"/>
      <c r="N166" s="129"/>
      <c r="O166" s="129"/>
      <c r="P166" s="129"/>
      <c r="Q166" s="129"/>
      <c r="R166" s="129"/>
      <c r="S166" s="129"/>
    </row>
    <row r="167" spans="3:19" ht="14.5" thickBot="1">
      <c r="D167" s="4" t="str">
        <f>"Y2 semester "&amp;IF($E$5=Selections!$B$3,"3 cohort","2 cohort")</f>
        <v>Y2 semester 2 cohort</v>
      </c>
      <c r="E167" s="69"/>
      <c r="F167" s="69"/>
      <c r="G167" s="69"/>
      <c r="H167" s="69"/>
      <c r="I167" s="68">
        <f>I155</f>
        <v>0</v>
      </c>
      <c r="J167" s="141"/>
      <c r="K167" s="141"/>
      <c r="L167" s="141"/>
      <c r="M167" s="141"/>
      <c r="N167" s="129"/>
      <c r="O167" s="129"/>
      <c r="P167" s="129"/>
      <c r="Q167" s="129"/>
      <c r="R167" s="129"/>
      <c r="S167" s="129"/>
    </row>
    <row r="168" spans="3:19" ht="14.5" thickBot="1">
      <c r="D168" s="4" t="str">
        <f>"Y2 semester "&amp;IF($E$5=Selections!$B$3,"1 cohort","3 cohort")</f>
        <v>Y2 semester 3 cohort</v>
      </c>
      <c r="E168" s="69"/>
      <c r="F168" s="69"/>
      <c r="G168" s="69"/>
      <c r="H168" s="69"/>
      <c r="I168" s="69"/>
      <c r="J168" s="68">
        <f>J155</f>
        <v>0</v>
      </c>
      <c r="K168" s="129"/>
      <c r="L168" s="129"/>
      <c r="M168" s="129"/>
      <c r="N168" s="129"/>
      <c r="O168" s="129"/>
      <c r="P168" s="129"/>
      <c r="Q168" s="129"/>
      <c r="R168" s="129"/>
      <c r="S168" s="129"/>
    </row>
    <row r="169" spans="3:19" ht="14.5" thickBot="1">
      <c r="D169" s="4" t="str">
        <f>"Y3 semester "&amp;IF($E$5=Selections!$B$3,"2 cohort","1 cohort")</f>
        <v>Y3 semester 1 cohort</v>
      </c>
      <c r="E169" s="69"/>
      <c r="F169" s="69"/>
      <c r="G169" s="69"/>
      <c r="H169" s="69"/>
      <c r="I169" s="69"/>
      <c r="J169" s="69"/>
      <c r="K169" s="68">
        <f>K155</f>
        <v>0</v>
      </c>
      <c r="L169" s="129"/>
      <c r="M169" s="129"/>
      <c r="N169" s="129"/>
      <c r="O169" s="129"/>
      <c r="P169" s="129"/>
      <c r="Q169" s="129"/>
      <c r="R169" s="129"/>
      <c r="S169" s="129"/>
    </row>
    <row r="170" spans="3:19" ht="14.5" thickBot="1">
      <c r="D170" s="4" t="str">
        <f>"Y3 semester "&amp;IF($E$5=Selections!$B$3,"3 cohort","2 cohort")</f>
        <v>Y3 semester 2 cohort</v>
      </c>
      <c r="E170" s="69"/>
      <c r="F170" s="69"/>
      <c r="G170" s="69"/>
      <c r="H170" s="69"/>
      <c r="I170" s="69"/>
      <c r="J170" s="69"/>
      <c r="K170" s="69"/>
      <c r="L170" s="68">
        <f>L155</f>
        <v>0</v>
      </c>
      <c r="M170" s="129"/>
      <c r="N170" s="129"/>
      <c r="O170" s="129"/>
      <c r="P170" s="129"/>
      <c r="Q170" s="129"/>
      <c r="R170" s="129"/>
      <c r="S170" s="129"/>
    </row>
    <row r="171" spans="3:19" ht="14.5" thickBot="1">
      <c r="D171" s="4" t="str">
        <f>"Y3 semester "&amp;IF($E$5=Selections!$B$3,"1 cohort","3 cohort")</f>
        <v>Y3 semester 3 cohort</v>
      </c>
      <c r="E171" s="69"/>
      <c r="F171" s="69"/>
      <c r="G171" s="69"/>
      <c r="H171" s="69"/>
      <c r="I171" s="69"/>
      <c r="J171" s="69"/>
      <c r="K171" s="69"/>
      <c r="L171" s="69"/>
      <c r="M171" s="68">
        <f>M155</f>
        <v>0</v>
      </c>
      <c r="N171" s="129"/>
      <c r="O171" s="129"/>
      <c r="P171" s="129"/>
      <c r="Q171" s="129"/>
      <c r="R171" s="129"/>
      <c r="S171" s="129"/>
    </row>
    <row r="172" spans="3:19" ht="14.5" thickBot="1">
      <c r="D172" s="4" t="str">
        <f>"Y4 semester "&amp;IF($E$5=Selections!$B$3,"2 cohort","1 cohort")</f>
        <v>Y4 semester 1 cohort</v>
      </c>
      <c r="E172" s="69"/>
      <c r="F172" s="69"/>
      <c r="G172" s="69"/>
      <c r="H172" s="69"/>
      <c r="I172" s="69"/>
      <c r="J172" s="69"/>
      <c r="K172" s="69"/>
      <c r="L172" s="69"/>
      <c r="M172" s="69"/>
      <c r="N172" s="68">
        <f>N155</f>
        <v>0</v>
      </c>
      <c r="O172" s="129"/>
      <c r="P172" s="129"/>
      <c r="Q172" s="129"/>
      <c r="R172" s="129"/>
      <c r="S172" s="129"/>
    </row>
    <row r="173" spans="3:19" ht="14.5" thickBot="1">
      <c r="D173" s="4" t="str">
        <f>"Y4 semester "&amp;IF($E$5=Selections!$B$3,"3 cohort","2 cohort")</f>
        <v>Y4 semester 2 cohort</v>
      </c>
      <c r="E173" s="69"/>
      <c r="F173" s="69"/>
      <c r="G173" s="69"/>
      <c r="H173" s="69"/>
      <c r="I173" s="69"/>
      <c r="J173" s="69"/>
      <c r="K173" s="69"/>
      <c r="L173" s="69"/>
      <c r="M173" s="69"/>
      <c r="N173" s="69"/>
      <c r="O173" s="68">
        <f>O155</f>
        <v>0</v>
      </c>
      <c r="P173" s="129"/>
      <c r="Q173" s="129"/>
      <c r="R173" s="129"/>
      <c r="S173" s="129"/>
    </row>
    <row r="174" spans="3:19" ht="14.5" thickBot="1">
      <c r="D174" s="4" t="str">
        <f>"Y4 semester "&amp;IF($E$5=Selections!$B$3,"1 cohort","3 cohort")</f>
        <v>Y4 semester 3 cohort</v>
      </c>
      <c r="E174" s="69"/>
      <c r="F174" s="69"/>
      <c r="G174" s="69"/>
      <c r="H174" s="69"/>
      <c r="I174" s="69"/>
      <c r="J174" s="69"/>
      <c r="K174" s="69"/>
      <c r="L174" s="69"/>
      <c r="M174" s="69"/>
      <c r="N174" s="69"/>
      <c r="O174" s="69"/>
      <c r="P174" s="68">
        <f>P155</f>
        <v>0</v>
      </c>
      <c r="Q174" s="129"/>
      <c r="R174" s="129"/>
      <c r="S174" s="129"/>
    </row>
    <row r="175" spans="3:19" ht="14.5" thickBot="1">
      <c r="D175" s="4" t="str">
        <f>"Y5 semester "&amp;IF($E$5=Selections!$B$3,"2 cohort","1 cohort")</f>
        <v>Y5 semester 1 cohort</v>
      </c>
      <c r="E175" s="69"/>
      <c r="F175" s="69"/>
      <c r="G175" s="69"/>
      <c r="H175" s="69"/>
      <c r="I175" s="69"/>
      <c r="J175" s="69"/>
      <c r="K175" s="69"/>
      <c r="L175" s="69"/>
      <c r="M175" s="69"/>
      <c r="N175" s="69"/>
      <c r="O175" s="69"/>
      <c r="P175" s="69"/>
      <c r="Q175" s="68">
        <f>Q155</f>
        <v>0</v>
      </c>
      <c r="R175" s="129"/>
      <c r="S175" s="129"/>
    </row>
    <row r="176" spans="3:19" ht="14.5" thickBot="1">
      <c r="D176" s="4" t="str">
        <f>"Y5 semester "&amp;IF($E$5=Selections!$B$3,"3 cohort","2 cohort")</f>
        <v>Y5 semester 2 cohort</v>
      </c>
      <c r="E176" s="69"/>
      <c r="F176" s="69"/>
      <c r="G176" s="69"/>
      <c r="H176" s="69"/>
      <c r="I176" s="69"/>
      <c r="J176" s="69"/>
      <c r="K176" s="69"/>
      <c r="L176" s="69"/>
      <c r="M176" s="69"/>
      <c r="N176" s="69"/>
      <c r="O176" s="69"/>
      <c r="P176" s="69"/>
      <c r="Q176" s="69"/>
      <c r="R176" s="68">
        <f>R155</f>
        <v>0</v>
      </c>
      <c r="S176" s="129"/>
    </row>
    <row r="177" spans="2:19" ht="14.5" thickBot="1">
      <c r="D177" s="4" t="str">
        <f>"Y5 semester "&amp;IF($E$5=Selections!$B$3,"1 cohort","3 cohort")</f>
        <v>Y5 semester 3 cohort</v>
      </c>
      <c r="E177" s="69"/>
      <c r="F177" s="69"/>
      <c r="G177" s="69"/>
      <c r="H177" s="69"/>
      <c r="I177" s="69"/>
      <c r="J177" s="69"/>
      <c r="K177" s="69"/>
      <c r="L177" s="69"/>
      <c r="M177" s="69"/>
      <c r="N177" s="69"/>
      <c r="O177" s="69"/>
      <c r="P177" s="69"/>
      <c r="Q177" s="69"/>
      <c r="R177" s="69"/>
      <c r="S177" s="68">
        <f>S155</f>
        <v>0</v>
      </c>
    </row>
    <row r="178" spans="2:19" ht="14.5" thickBot="1">
      <c r="D178" s="43" t="s">
        <v>35</v>
      </c>
      <c r="E178" s="3">
        <f>SUM(E162:E177)</f>
        <v>0</v>
      </c>
      <c r="F178" s="3">
        <f t="shared" ref="F178" si="19">SUM(F162:F177)</f>
        <v>0</v>
      </c>
      <c r="G178" s="3">
        <f t="shared" ref="G178" si="20">SUM(G162:G177)</f>
        <v>0</v>
      </c>
      <c r="H178" s="3">
        <f t="shared" ref="H178" si="21">SUM(H162:H177)</f>
        <v>0</v>
      </c>
      <c r="I178" s="3">
        <f t="shared" ref="I178" si="22">SUM(I162:I177)</f>
        <v>0</v>
      </c>
      <c r="J178" s="3">
        <f t="shared" ref="J178" si="23">SUM(J162:J177)</f>
        <v>0</v>
      </c>
      <c r="K178" s="3">
        <f t="shared" ref="K178" si="24">SUM(K162:K177)</f>
        <v>0</v>
      </c>
      <c r="L178" s="3">
        <f t="shared" ref="L178" si="25">SUM(L162:L177)</f>
        <v>0</v>
      </c>
      <c r="M178" s="3">
        <f t="shared" ref="M178" si="26">SUM(M162:M177)</f>
        <v>0</v>
      </c>
      <c r="N178" s="3">
        <f t="shared" ref="N178" si="27">SUM(N162:N177)</f>
        <v>0</v>
      </c>
      <c r="O178" s="3">
        <f t="shared" ref="O178" si="28">SUM(O162:O177)</f>
        <v>0</v>
      </c>
      <c r="P178" s="3">
        <f t="shared" ref="P178" si="29">SUM(P162:P177)</f>
        <v>0</v>
      </c>
      <c r="Q178" s="3">
        <f t="shared" ref="Q178" si="30">SUM(Q162:Q177)</f>
        <v>0</v>
      </c>
      <c r="R178" s="3">
        <f t="shared" ref="R178" si="31">SUM(R162:R177)</f>
        <v>0</v>
      </c>
      <c r="S178" s="3">
        <f t="shared" ref="S178" si="32">SUM(S162:S177)</f>
        <v>0</v>
      </c>
    </row>
    <row r="179" spans="2:19">
      <c r="M179" s="113"/>
    </row>
    <row r="181" spans="2:19">
      <c r="B181" s="8" t="s">
        <v>1</v>
      </c>
      <c r="C181" s="6" t="s">
        <v>36</v>
      </c>
      <c r="D181" s="6"/>
    </row>
    <row r="182" spans="2:19" ht="14.5" thickBot="1"/>
    <row r="183" spans="2:19" ht="14.5" thickBot="1">
      <c r="C183" s="8" t="s">
        <v>1</v>
      </c>
      <c r="D183" s="4" t="s">
        <v>37</v>
      </c>
      <c r="E183" s="71">
        <v>1</v>
      </c>
      <c r="F183" s="93"/>
    </row>
    <row r="185" spans="2:19" ht="14.5" thickBot="1">
      <c r="E185" s="2" t="s">
        <v>5</v>
      </c>
      <c r="F185" s="2" t="s">
        <v>6</v>
      </c>
      <c r="G185" s="2" t="s">
        <v>7</v>
      </c>
      <c r="H185" s="2" t="s">
        <v>8</v>
      </c>
      <c r="I185" s="2" t="s">
        <v>9</v>
      </c>
    </row>
    <row r="186" spans="2:19" ht="14.5" thickBot="1">
      <c r="C186" s="8" t="s">
        <v>1</v>
      </c>
      <c r="D186" s="43" t="s">
        <v>38</v>
      </c>
      <c r="E186" s="3">
        <f>SUM(E178:G178)*0.33*$E$73</f>
        <v>0</v>
      </c>
      <c r="F186" s="3">
        <f>SUM(H178:J178)*0.33*$E$73</f>
        <v>0</v>
      </c>
      <c r="G186" s="3">
        <f>SUM(K178:M178)*0.33*$E$73</f>
        <v>0</v>
      </c>
      <c r="H186" s="3">
        <f>SUM(N178:P178)*0.33*$E$73</f>
        <v>0</v>
      </c>
      <c r="I186" s="3">
        <f>SUM(Q178:S178)*0.33*E183</f>
        <v>0</v>
      </c>
      <c r="K186" s="72" t="s">
        <v>281</v>
      </c>
      <c r="M186" s="72"/>
    </row>
    <row r="187" spans="2:19" ht="14.5" thickBot="1">
      <c r="C187" s="8" t="s">
        <v>1</v>
      </c>
      <c r="D187" s="43" t="s">
        <v>39</v>
      </c>
      <c r="E187" s="98"/>
      <c r="F187" s="98"/>
      <c r="G187" s="98"/>
      <c r="H187" s="98"/>
      <c r="I187" s="98"/>
      <c r="K187" s="4" t="s">
        <v>279</v>
      </c>
    </row>
    <row r="190" spans="2:19" ht="25">
      <c r="B190" s="118" t="s">
        <v>43</v>
      </c>
      <c r="C190" s="118"/>
      <c r="D190" s="94"/>
      <c r="E190" s="94"/>
      <c r="F190" s="94"/>
      <c r="G190" s="94"/>
      <c r="H190" s="94"/>
      <c r="I190" s="94"/>
      <c r="J190" s="94"/>
      <c r="K190" s="94"/>
      <c r="L190" s="94"/>
      <c r="M190" s="94"/>
      <c r="N190" s="94"/>
      <c r="O190" s="94"/>
      <c r="P190" s="94"/>
      <c r="Q190" s="94"/>
      <c r="R190" s="94"/>
      <c r="S190" s="94"/>
    </row>
    <row r="191" spans="2:19">
      <c r="C191" s="66"/>
    </row>
    <row r="192" spans="2:19">
      <c r="C192" s="6" t="s">
        <v>21</v>
      </c>
      <c r="D192" s="6"/>
    </row>
    <row r="193" spans="2:22" ht="14.5" thickBot="1">
      <c r="C193" s="66"/>
    </row>
    <row r="194" spans="2:22" ht="18" customHeight="1" thickBot="1">
      <c r="C194" s="8"/>
      <c r="D194" s="4" t="s">
        <v>22</v>
      </c>
      <c r="E194" s="152"/>
      <c r="F194" s="153"/>
      <c r="G194" s="153"/>
      <c r="H194" s="154"/>
    </row>
    <row r="195" spans="2:22" ht="18" customHeight="1" thickBot="1">
      <c r="C195" s="66"/>
      <c r="D195" s="4" t="s">
        <v>23</v>
      </c>
      <c r="E195" s="155"/>
      <c r="F195" s="156"/>
      <c r="G195" s="156"/>
      <c r="H195" s="157"/>
    </row>
    <row r="196" spans="2:22" ht="18" customHeight="1" thickBot="1">
      <c r="C196" s="8"/>
      <c r="D196" s="4" t="s">
        <v>24</v>
      </c>
      <c r="E196" s="158"/>
      <c r="F196" s="159"/>
    </row>
    <row r="197" spans="2:22" ht="14.5" thickBot="1">
      <c r="C197" s="66"/>
      <c r="E197" s="2"/>
    </row>
    <row r="198" spans="2:22" ht="18" customHeight="1" thickBot="1">
      <c r="C198" s="67" t="s">
        <v>1</v>
      </c>
      <c r="D198" s="4" t="s">
        <v>25</v>
      </c>
      <c r="E198" s="160"/>
      <c r="F198" s="161"/>
    </row>
    <row r="199" spans="2:22" ht="18" customHeight="1" thickBot="1">
      <c r="C199" s="8" t="s">
        <v>1</v>
      </c>
      <c r="D199" s="4" t="s">
        <v>26</v>
      </c>
      <c r="E199" s="160"/>
      <c r="F199" s="161"/>
    </row>
    <row r="200" spans="2:22">
      <c r="C200" s="66"/>
    </row>
    <row r="201" spans="2:22">
      <c r="C201" s="66"/>
    </row>
    <row r="202" spans="2:22" ht="18">
      <c r="B202" s="8" t="s">
        <v>1</v>
      </c>
      <c r="C202" s="6" t="s">
        <v>27</v>
      </c>
      <c r="D202" s="6"/>
      <c r="L202" s="92" t="s">
        <v>41</v>
      </c>
      <c r="V202" s="6"/>
    </row>
    <row r="204" spans="2:22" ht="15" customHeight="1">
      <c r="E204" s="66"/>
      <c r="F204" s="2" t="s">
        <v>5</v>
      </c>
      <c r="G204" s="66"/>
      <c r="H204" s="2"/>
      <c r="I204" s="2" t="s">
        <v>6</v>
      </c>
      <c r="J204" s="2"/>
      <c r="K204" s="2"/>
      <c r="L204" s="2" t="s">
        <v>7</v>
      </c>
      <c r="M204" s="66"/>
      <c r="N204" s="2"/>
      <c r="O204" s="2" t="s">
        <v>8</v>
      </c>
      <c r="P204" s="2"/>
      <c r="Q204" s="2"/>
      <c r="R204" s="2" t="s">
        <v>9</v>
      </c>
      <c r="S204" s="2"/>
    </row>
    <row r="205" spans="2:22" ht="14.5" thickBot="1">
      <c r="E205" s="2" t="str">
        <f>IF($E$5=Selections!$B$3,"S2","S1")</f>
        <v>S1</v>
      </c>
      <c r="F205" s="2" t="str">
        <f>IF($E$5=Selections!$B$3,"S3","S2")</f>
        <v>S2</v>
      </c>
      <c r="G205" s="2" t="str">
        <f>IF($E$5=Selections!$B$3,"S1","S3")</f>
        <v>S3</v>
      </c>
      <c r="H205" s="142" t="str">
        <f>IF($E$5=Selections!$B$3,"S2","S1")</f>
        <v>S1</v>
      </c>
      <c r="I205" s="142" t="str">
        <f>IF($E$5=Selections!$B$3,"S3","S2")</f>
        <v>S2</v>
      </c>
      <c r="J205" s="142" t="str">
        <f>IF($E$5=Selections!$B$3,"S1","S3")</f>
        <v>S3</v>
      </c>
      <c r="K205" s="2" t="str">
        <f>IF($E$5=Selections!$B$3,"S2","S1")</f>
        <v>S1</v>
      </c>
      <c r="L205" s="2" t="str">
        <f>IF($E$5=Selections!$B$3,"S3","S2")</f>
        <v>S2</v>
      </c>
      <c r="M205" s="2" t="str">
        <f>IF($E$5=Selections!$B$3,"S1","S3")</f>
        <v>S3</v>
      </c>
      <c r="N205" s="142" t="str">
        <f>IF($E$5=Selections!$B$3,"S2","S1")</f>
        <v>S1</v>
      </c>
      <c r="O205" s="142" t="str">
        <f>IF($E$5=Selections!$B$3,"S3","S2")</f>
        <v>S2</v>
      </c>
      <c r="P205" s="142" t="str">
        <f>IF($E$5=Selections!$B$3,"S1","S3")</f>
        <v>S3</v>
      </c>
      <c r="Q205" s="2" t="str">
        <f>IF($E$5=Selections!$B$3,"S2","S1")</f>
        <v>S1</v>
      </c>
      <c r="R205" s="2" t="str">
        <f>IF($E$5=Selections!$B$3,"S3","S2")</f>
        <v>S2</v>
      </c>
      <c r="S205" s="2" t="str">
        <f>IF($E$5=Selections!$B$3,"S1","S3")</f>
        <v>S3</v>
      </c>
    </row>
    <row r="206" spans="2:22" ht="14.5" thickBot="1">
      <c r="C206" s="8" t="s">
        <v>1</v>
      </c>
      <c r="D206" s="4" t="s">
        <v>28</v>
      </c>
      <c r="E206" s="129"/>
      <c r="F206" s="130"/>
      <c r="G206" s="130"/>
      <c r="H206" s="130"/>
      <c r="I206" s="130"/>
      <c r="J206" s="130"/>
      <c r="K206" s="130"/>
      <c r="L206" s="130"/>
      <c r="M206" s="130"/>
      <c r="N206" s="130"/>
      <c r="O206" s="130"/>
      <c r="P206" s="130"/>
      <c r="Q206" s="130"/>
      <c r="R206" s="130"/>
      <c r="S206" s="130"/>
    </row>
    <row r="207" spans="2:22" ht="14.5" thickBot="1">
      <c r="C207" s="8" t="s">
        <v>1</v>
      </c>
      <c r="D207" s="4" t="s">
        <v>29</v>
      </c>
      <c r="E207" s="129"/>
      <c r="F207" s="130"/>
      <c r="G207" s="130"/>
      <c r="H207" s="130"/>
      <c r="I207" s="130"/>
      <c r="J207" s="130"/>
      <c r="K207" s="130"/>
      <c r="L207" s="130"/>
      <c r="M207" s="130"/>
      <c r="N207" s="130"/>
      <c r="O207" s="130"/>
      <c r="P207" s="130"/>
      <c r="Q207" s="130"/>
      <c r="R207" s="130"/>
      <c r="S207" s="130"/>
    </row>
    <row r="208" spans="2:22" ht="14.5" thickBot="1">
      <c r="C208" s="8" t="s">
        <v>1</v>
      </c>
      <c r="D208" s="4" t="s">
        <v>30</v>
      </c>
      <c r="E208" s="129"/>
      <c r="F208" s="130"/>
      <c r="G208" s="130"/>
      <c r="H208" s="130"/>
      <c r="I208" s="130"/>
      <c r="J208" s="130"/>
      <c r="K208" s="130"/>
      <c r="L208" s="130"/>
      <c r="M208" s="130"/>
      <c r="N208" s="130"/>
      <c r="O208" s="130"/>
      <c r="P208" s="130"/>
      <c r="Q208" s="130"/>
      <c r="R208" s="130"/>
      <c r="S208" s="130"/>
    </row>
    <row r="209" spans="2:22" ht="14.5" thickBot="1">
      <c r="C209" s="8" t="s">
        <v>1</v>
      </c>
      <c r="D209" s="4" t="s">
        <v>31</v>
      </c>
      <c r="E209" s="129"/>
      <c r="F209" s="130"/>
      <c r="G209" s="130"/>
      <c r="H209" s="130"/>
      <c r="I209" s="130"/>
      <c r="J209" s="130"/>
      <c r="K209" s="130"/>
      <c r="L209" s="130"/>
      <c r="M209" s="130"/>
      <c r="N209" s="130"/>
      <c r="O209" s="130"/>
      <c r="P209" s="130"/>
      <c r="Q209" s="130"/>
      <c r="R209" s="130"/>
      <c r="S209" s="130"/>
    </row>
    <row r="210" spans="2:22" ht="14.5" thickBot="1">
      <c r="D210" s="43" t="s">
        <v>32</v>
      </c>
      <c r="E210" s="3">
        <f t="shared" ref="E210:S210" si="33">SUM(E206:E209)</f>
        <v>0</v>
      </c>
      <c r="F210" s="3">
        <f t="shared" si="33"/>
        <v>0</v>
      </c>
      <c r="G210" s="3">
        <f t="shared" si="33"/>
        <v>0</v>
      </c>
      <c r="H210" s="3">
        <f t="shared" si="33"/>
        <v>0</v>
      </c>
      <c r="I210" s="3">
        <f t="shared" si="33"/>
        <v>0</v>
      </c>
      <c r="J210" s="3">
        <f t="shared" si="33"/>
        <v>0</v>
      </c>
      <c r="K210" s="3">
        <f t="shared" si="33"/>
        <v>0</v>
      </c>
      <c r="L210" s="3">
        <f t="shared" si="33"/>
        <v>0</v>
      </c>
      <c r="M210" s="3">
        <f t="shared" si="33"/>
        <v>0</v>
      </c>
      <c r="N210" s="3">
        <f t="shared" si="33"/>
        <v>0</v>
      </c>
      <c r="O210" s="3">
        <f t="shared" si="33"/>
        <v>0</v>
      </c>
      <c r="P210" s="3">
        <f t="shared" si="33"/>
        <v>0</v>
      </c>
      <c r="Q210" s="3">
        <f t="shared" si="33"/>
        <v>0</v>
      </c>
      <c r="R210" s="3">
        <f t="shared" si="33"/>
        <v>0</v>
      </c>
      <c r="S210" s="3">
        <f t="shared" si="33"/>
        <v>0</v>
      </c>
    </row>
    <row r="213" spans="2:22" ht="18">
      <c r="B213" s="8" t="s">
        <v>1</v>
      </c>
      <c r="C213" s="6" t="s">
        <v>33</v>
      </c>
      <c r="D213" s="6"/>
      <c r="J213" s="92"/>
      <c r="L213" s="92" t="s">
        <v>41</v>
      </c>
      <c r="V213" s="6"/>
    </row>
    <row r="215" spans="2:22">
      <c r="E215" s="66"/>
      <c r="F215" s="2" t="s">
        <v>5</v>
      </c>
      <c r="G215" s="66"/>
      <c r="H215" s="2"/>
      <c r="I215" s="2" t="s">
        <v>6</v>
      </c>
      <c r="J215" s="2"/>
      <c r="K215" s="2"/>
      <c r="L215" s="2" t="s">
        <v>7</v>
      </c>
      <c r="M215" s="66"/>
      <c r="N215" s="2"/>
      <c r="O215" s="2" t="s">
        <v>8</v>
      </c>
      <c r="P215" s="2"/>
      <c r="Q215" s="2"/>
      <c r="R215" s="2" t="s">
        <v>9</v>
      </c>
      <c r="S215" s="2"/>
    </row>
    <row r="216" spans="2:22" ht="14.5" thickBot="1">
      <c r="E216" s="2" t="str">
        <f>IF($E$5=Selections!$B$3,"S2","S1")</f>
        <v>S1</v>
      </c>
      <c r="F216" s="2" t="str">
        <f>IF($E$5=Selections!$B$3,"S3","S2")</f>
        <v>S2</v>
      </c>
      <c r="G216" s="2" t="str">
        <f>IF($E$5=Selections!$B$3,"S1","S3")</f>
        <v>S3</v>
      </c>
      <c r="H216" s="142" t="str">
        <f>IF($E$5=Selections!$B$3,"S2","S1")</f>
        <v>S1</v>
      </c>
      <c r="I216" s="142" t="str">
        <f>IF($E$5=Selections!$B$3,"S3","S2")</f>
        <v>S2</v>
      </c>
      <c r="J216" s="142" t="str">
        <f>IF($E$5=Selections!$B$3,"S1","S3")</f>
        <v>S3</v>
      </c>
      <c r="K216" s="2" t="str">
        <f>IF($E$5=Selections!$B$3,"S2","S1")</f>
        <v>S1</v>
      </c>
      <c r="L216" s="2" t="str">
        <f>IF($E$5=Selections!$B$3,"S3","S2")</f>
        <v>S2</v>
      </c>
      <c r="M216" s="2" t="str">
        <f>IF($E$5=Selections!$B$3,"S1","S3")</f>
        <v>S3</v>
      </c>
      <c r="N216" s="142" t="str">
        <f>IF($E$5=Selections!$B$3,"S2","S1")</f>
        <v>S1</v>
      </c>
      <c r="O216" s="142" t="str">
        <f>IF($E$5=Selections!$B$3,"S3","S2")</f>
        <v>S2</v>
      </c>
      <c r="P216" s="142" t="str">
        <f>IF($E$5=Selections!$B$3,"S1","S3")</f>
        <v>S3</v>
      </c>
      <c r="Q216" s="2" t="str">
        <f>IF($E$5=Selections!$B$3,"S2","S1")</f>
        <v>S1</v>
      </c>
      <c r="R216" s="2" t="str">
        <f>IF($E$5=Selections!$B$3,"S3","S2")</f>
        <v>S2</v>
      </c>
      <c r="S216" s="2" t="str">
        <f>IF($E$5=Selections!$B$3,"S1","S3")</f>
        <v>S3</v>
      </c>
    </row>
    <row r="217" spans="2:22" ht="14.5" thickBot="1">
      <c r="C217" s="8" t="s">
        <v>1</v>
      </c>
      <c r="D217" s="4" t="s">
        <v>34</v>
      </c>
      <c r="E217" s="129"/>
      <c r="F217" s="129"/>
      <c r="G217" s="129"/>
      <c r="H217" s="129"/>
      <c r="I217" s="129"/>
      <c r="J217" s="129"/>
      <c r="K217" s="129"/>
      <c r="L217" s="129"/>
      <c r="M217" s="129"/>
      <c r="N217" s="129"/>
      <c r="O217" s="129"/>
      <c r="P217" s="129"/>
      <c r="Q217" s="129"/>
      <c r="R217" s="129"/>
      <c r="S217" s="129"/>
    </row>
    <row r="218" spans="2:22" ht="14.5" thickBot="1">
      <c r="D218" s="4" t="str">
        <f>"Y1 semester "&amp;IF($E$5=Selections!$B$3,"2 cohort","1 cohort")</f>
        <v>Y1 semester 1 cohort</v>
      </c>
      <c r="E218" s="68">
        <f>E210</f>
        <v>0</v>
      </c>
      <c r="F218" s="129"/>
      <c r="G218" s="129"/>
      <c r="H218" s="129"/>
      <c r="I218" s="129"/>
      <c r="J218" s="129"/>
      <c r="K218" s="129"/>
      <c r="L218" s="129"/>
      <c r="M218" s="129"/>
      <c r="N218" s="129"/>
      <c r="O218" s="129"/>
      <c r="P218" s="129"/>
      <c r="Q218" s="129"/>
      <c r="R218" s="129"/>
      <c r="S218" s="129"/>
    </row>
    <row r="219" spans="2:22" ht="14.5" thickBot="1">
      <c r="D219" s="4" t="str">
        <f>"Y1 semester "&amp;IF($E$5=Selections!$B$3,"3 cohort","2 cohort")</f>
        <v>Y1 semester 2 cohort</v>
      </c>
      <c r="E219" s="69"/>
      <c r="F219" s="68">
        <f>F210</f>
        <v>0</v>
      </c>
      <c r="G219" s="129"/>
      <c r="H219" s="129"/>
      <c r="I219" s="129"/>
      <c r="J219" s="129"/>
      <c r="K219" s="129"/>
      <c r="L219" s="129"/>
      <c r="M219" s="129"/>
      <c r="N219" s="129"/>
      <c r="O219" s="129"/>
      <c r="P219" s="129"/>
      <c r="Q219" s="129"/>
      <c r="R219" s="129"/>
      <c r="S219" s="129"/>
    </row>
    <row r="220" spans="2:22" ht="14.5" thickBot="1">
      <c r="D220" s="4" t="str">
        <f>"Y1 semester "&amp;IF($E$5=Selections!$B$3,"1 cohort","3 cohort")</f>
        <v>Y1 semester 3 cohort</v>
      </c>
      <c r="E220" s="69"/>
      <c r="F220" s="69"/>
      <c r="G220" s="68">
        <f>G210</f>
        <v>0</v>
      </c>
      <c r="H220" s="135"/>
      <c r="I220" s="135"/>
      <c r="J220" s="135"/>
      <c r="K220" s="135"/>
      <c r="L220" s="135"/>
      <c r="M220" s="135"/>
      <c r="N220" s="129"/>
      <c r="O220" s="129"/>
      <c r="P220" s="129"/>
      <c r="Q220" s="129"/>
      <c r="R220" s="129"/>
      <c r="S220" s="129"/>
    </row>
    <row r="221" spans="2:22" ht="14.5" thickBot="1">
      <c r="D221" s="4" t="str">
        <f>"Y2 semester "&amp;IF($E$5=Selections!$B$3,"2 cohort","1 cohort")</f>
        <v>Y2 semester 1 cohort</v>
      </c>
      <c r="E221" s="69"/>
      <c r="F221" s="69"/>
      <c r="G221" s="69"/>
      <c r="H221" s="68">
        <f>H210</f>
        <v>0</v>
      </c>
      <c r="I221" s="132"/>
      <c r="J221" s="129"/>
      <c r="K221" s="129"/>
      <c r="L221" s="129"/>
      <c r="M221" s="129"/>
      <c r="N221" s="129"/>
      <c r="O221" s="129"/>
      <c r="P221" s="129"/>
      <c r="Q221" s="129"/>
      <c r="R221" s="129"/>
      <c r="S221" s="129"/>
    </row>
    <row r="222" spans="2:22" ht="14.5" thickBot="1">
      <c r="D222" s="4" t="str">
        <f>"Y2 semester "&amp;IF($E$5=Selections!$B$3,"3 cohort","2 cohort")</f>
        <v>Y2 semester 2 cohort</v>
      </c>
      <c r="E222" s="69"/>
      <c r="F222" s="69"/>
      <c r="G222" s="69"/>
      <c r="H222" s="69"/>
      <c r="I222" s="68">
        <f>I210</f>
        <v>0</v>
      </c>
      <c r="J222" s="141"/>
      <c r="K222" s="141"/>
      <c r="L222" s="141"/>
      <c r="M222" s="141"/>
      <c r="N222" s="129"/>
      <c r="O222" s="129"/>
      <c r="P222" s="129"/>
      <c r="Q222" s="129"/>
      <c r="R222" s="129"/>
      <c r="S222" s="129"/>
    </row>
    <row r="223" spans="2:22" ht="14.5" thickBot="1">
      <c r="D223" s="4" t="str">
        <f>"Y2 semester "&amp;IF($E$5=Selections!$B$3,"1 cohort","3 cohort")</f>
        <v>Y2 semester 3 cohort</v>
      </c>
      <c r="E223" s="69"/>
      <c r="F223" s="69"/>
      <c r="G223" s="69"/>
      <c r="H223" s="69"/>
      <c r="I223" s="69"/>
      <c r="J223" s="68">
        <f>J210</f>
        <v>0</v>
      </c>
      <c r="K223" s="129"/>
      <c r="L223" s="129"/>
      <c r="M223" s="129"/>
      <c r="N223" s="129"/>
      <c r="O223" s="129"/>
      <c r="P223" s="129"/>
      <c r="Q223" s="129"/>
      <c r="R223" s="129"/>
      <c r="S223" s="129"/>
    </row>
    <row r="224" spans="2:22" ht="14.5" thickBot="1">
      <c r="D224" s="4" t="str">
        <f>"Y3 semester "&amp;IF($E$5=Selections!$B$3,"2 cohort","1 cohort")</f>
        <v>Y3 semester 1 cohort</v>
      </c>
      <c r="E224" s="69"/>
      <c r="F224" s="69"/>
      <c r="G224" s="69"/>
      <c r="H224" s="69"/>
      <c r="I224" s="69"/>
      <c r="J224" s="69"/>
      <c r="K224" s="68">
        <f>K210</f>
        <v>0</v>
      </c>
      <c r="L224" s="129"/>
      <c r="M224" s="129"/>
      <c r="N224" s="129"/>
      <c r="O224" s="129"/>
      <c r="P224" s="129"/>
      <c r="Q224" s="129"/>
      <c r="R224" s="129"/>
      <c r="S224" s="129"/>
    </row>
    <row r="225" spans="2:19" ht="14.5" thickBot="1">
      <c r="D225" s="4" t="str">
        <f>"Y3 semester "&amp;IF($E$5=Selections!$B$3,"3 cohort","2 cohort")</f>
        <v>Y3 semester 2 cohort</v>
      </c>
      <c r="E225" s="69"/>
      <c r="F225" s="69"/>
      <c r="G225" s="69"/>
      <c r="H225" s="69"/>
      <c r="I225" s="69"/>
      <c r="J225" s="69"/>
      <c r="K225" s="69"/>
      <c r="L225" s="68">
        <f>L210</f>
        <v>0</v>
      </c>
      <c r="M225" s="129"/>
      <c r="N225" s="129"/>
      <c r="O225" s="129"/>
      <c r="P225" s="129"/>
      <c r="Q225" s="129"/>
      <c r="R225" s="129"/>
      <c r="S225" s="129"/>
    </row>
    <row r="226" spans="2:19" ht="14.5" thickBot="1">
      <c r="D226" s="4" t="str">
        <f>"Y3 semester "&amp;IF($E$5=Selections!$B$3,"1 cohort","3 cohort")</f>
        <v>Y3 semester 3 cohort</v>
      </c>
      <c r="E226" s="69"/>
      <c r="F226" s="69"/>
      <c r="G226" s="69"/>
      <c r="H226" s="69"/>
      <c r="I226" s="69"/>
      <c r="J226" s="69"/>
      <c r="K226" s="69"/>
      <c r="L226" s="69"/>
      <c r="M226" s="68">
        <f>M210</f>
        <v>0</v>
      </c>
      <c r="N226" s="129"/>
      <c r="O226" s="129"/>
      <c r="P226" s="129"/>
      <c r="Q226" s="129"/>
      <c r="R226" s="129"/>
      <c r="S226" s="129"/>
    </row>
    <row r="227" spans="2:19" ht="14.5" thickBot="1">
      <c r="D227" s="4" t="str">
        <f>"Y4 semester "&amp;IF($E$5=Selections!$B$3,"2 cohort","1 cohort")</f>
        <v>Y4 semester 1 cohort</v>
      </c>
      <c r="E227" s="69"/>
      <c r="F227" s="69"/>
      <c r="G227" s="69"/>
      <c r="H227" s="69"/>
      <c r="I227" s="69"/>
      <c r="J227" s="69"/>
      <c r="K227" s="69"/>
      <c r="L227" s="69"/>
      <c r="M227" s="69"/>
      <c r="N227" s="68">
        <f>N210</f>
        <v>0</v>
      </c>
      <c r="O227" s="129"/>
      <c r="P227" s="129"/>
      <c r="Q227" s="129"/>
      <c r="R227" s="129"/>
      <c r="S227" s="129"/>
    </row>
    <row r="228" spans="2:19" ht="14.5" thickBot="1">
      <c r="D228" s="4" t="str">
        <f>"Y4 semester "&amp;IF($E$5=Selections!$B$3,"3 cohort","2 cohort")</f>
        <v>Y4 semester 2 cohort</v>
      </c>
      <c r="E228" s="69"/>
      <c r="F228" s="69"/>
      <c r="G228" s="69"/>
      <c r="H228" s="69"/>
      <c r="I228" s="69"/>
      <c r="J228" s="69"/>
      <c r="K228" s="69"/>
      <c r="L228" s="69"/>
      <c r="M228" s="69"/>
      <c r="N228" s="69"/>
      <c r="O228" s="68">
        <f>O210</f>
        <v>0</v>
      </c>
      <c r="P228" s="129"/>
      <c r="Q228" s="129"/>
      <c r="R228" s="129"/>
      <c r="S228" s="129"/>
    </row>
    <row r="229" spans="2:19" ht="14.5" thickBot="1">
      <c r="D229" s="4" t="str">
        <f>"Y4 semester "&amp;IF($E$5=Selections!$B$3,"1 cohort","3 cohort")</f>
        <v>Y4 semester 3 cohort</v>
      </c>
      <c r="E229" s="69"/>
      <c r="F229" s="69"/>
      <c r="G229" s="69"/>
      <c r="H229" s="69"/>
      <c r="I229" s="69"/>
      <c r="J229" s="69"/>
      <c r="K229" s="69"/>
      <c r="L229" s="69"/>
      <c r="M229" s="69"/>
      <c r="N229" s="69"/>
      <c r="O229" s="69"/>
      <c r="P229" s="68">
        <f>P210</f>
        <v>0</v>
      </c>
      <c r="Q229" s="129"/>
      <c r="R229" s="129"/>
      <c r="S229" s="129"/>
    </row>
    <row r="230" spans="2:19" ht="14.5" thickBot="1">
      <c r="D230" s="4" t="str">
        <f>"Y5 semester "&amp;IF($E$5=Selections!$B$3,"2 cohort","1 cohort")</f>
        <v>Y5 semester 1 cohort</v>
      </c>
      <c r="E230" s="69"/>
      <c r="F230" s="69"/>
      <c r="G230" s="69"/>
      <c r="H230" s="69"/>
      <c r="I230" s="69"/>
      <c r="J230" s="69"/>
      <c r="K230" s="69"/>
      <c r="L230" s="69"/>
      <c r="M230" s="69"/>
      <c r="N230" s="69"/>
      <c r="O230" s="69"/>
      <c r="P230" s="69"/>
      <c r="Q230" s="68">
        <f>Q210</f>
        <v>0</v>
      </c>
      <c r="R230" s="129"/>
      <c r="S230" s="129"/>
    </row>
    <row r="231" spans="2:19" ht="14.5" thickBot="1">
      <c r="D231" s="4" t="str">
        <f>"Y5 semester "&amp;IF($E$5=Selections!$B$3,"3 cohort","2 cohort")</f>
        <v>Y5 semester 2 cohort</v>
      </c>
      <c r="E231" s="69"/>
      <c r="F231" s="69"/>
      <c r="G231" s="69"/>
      <c r="H231" s="69"/>
      <c r="I231" s="69"/>
      <c r="J231" s="69"/>
      <c r="K231" s="69"/>
      <c r="L231" s="69"/>
      <c r="M231" s="69"/>
      <c r="N231" s="69"/>
      <c r="O231" s="69"/>
      <c r="P231" s="69"/>
      <c r="Q231" s="69"/>
      <c r="R231" s="68">
        <f>R210</f>
        <v>0</v>
      </c>
      <c r="S231" s="129"/>
    </row>
    <row r="232" spans="2:19" ht="14.5" thickBot="1">
      <c r="D232" s="4" t="str">
        <f>"Y5 semester "&amp;IF($E$5=Selections!$B$3,"1 cohort","3 cohort")</f>
        <v>Y5 semester 3 cohort</v>
      </c>
      <c r="E232" s="69"/>
      <c r="F232" s="69"/>
      <c r="G232" s="69"/>
      <c r="H232" s="69"/>
      <c r="I232" s="69"/>
      <c r="J232" s="69"/>
      <c r="K232" s="69"/>
      <c r="L232" s="69"/>
      <c r="M232" s="69"/>
      <c r="N232" s="69"/>
      <c r="O232" s="69"/>
      <c r="P232" s="69"/>
      <c r="Q232" s="69"/>
      <c r="R232" s="69"/>
      <c r="S232" s="68">
        <f>S210</f>
        <v>0</v>
      </c>
    </row>
    <row r="233" spans="2:19" ht="14.5" thickBot="1">
      <c r="D233" s="43" t="s">
        <v>35</v>
      </c>
      <c r="E233" s="3">
        <f>SUM(E217:E232)</f>
        <v>0</v>
      </c>
      <c r="F233" s="3">
        <f t="shared" ref="F233" si="34">SUM(F217:F232)</f>
        <v>0</v>
      </c>
      <c r="G233" s="3">
        <f t="shared" ref="G233" si="35">SUM(G217:G232)</f>
        <v>0</v>
      </c>
      <c r="H233" s="3">
        <f t="shared" ref="H233" si="36">SUM(H217:H232)</f>
        <v>0</v>
      </c>
      <c r="I233" s="3">
        <f t="shared" ref="I233" si="37">SUM(I217:I232)</f>
        <v>0</v>
      </c>
      <c r="J233" s="3">
        <f t="shared" ref="J233" si="38">SUM(J217:J232)</f>
        <v>0</v>
      </c>
      <c r="K233" s="3">
        <f t="shared" ref="K233" si="39">SUM(K217:K232)</f>
        <v>0</v>
      </c>
      <c r="L233" s="3">
        <f t="shared" ref="L233" si="40">SUM(L217:L232)</f>
        <v>0</v>
      </c>
      <c r="M233" s="3">
        <f t="shared" ref="M233" si="41">SUM(M217:M232)</f>
        <v>0</v>
      </c>
      <c r="N233" s="3">
        <f t="shared" ref="N233" si="42">SUM(N217:N232)</f>
        <v>0</v>
      </c>
      <c r="O233" s="3">
        <f t="shared" ref="O233" si="43">SUM(O217:O232)</f>
        <v>0</v>
      </c>
      <c r="P233" s="3">
        <f t="shared" ref="P233" si="44">SUM(P217:P232)</f>
        <v>0</v>
      </c>
      <c r="Q233" s="3">
        <f t="shared" ref="Q233" si="45">SUM(Q217:Q232)</f>
        <v>0</v>
      </c>
      <c r="R233" s="3">
        <f t="shared" ref="R233" si="46">SUM(R217:R232)</f>
        <v>0</v>
      </c>
      <c r="S233" s="3">
        <f t="shared" ref="S233" si="47">SUM(S217:S232)</f>
        <v>0</v>
      </c>
    </row>
    <row r="234" spans="2:19">
      <c r="M234" s="113"/>
    </row>
    <row r="236" spans="2:19">
      <c r="B236" s="8" t="s">
        <v>1</v>
      </c>
      <c r="C236" s="6" t="s">
        <v>36</v>
      </c>
      <c r="D236" s="6"/>
    </row>
    <row r="237" spans="2:19" ht="14.5" thickBot="1"/>
    <row r="238" spans="2:19" ht="14.5" thickBot="1">
      <c r="C238" s="8" t="s">
        <v>1</v>
      </c>
      <c r="D238" s="4" t="s">
        <v>37</v>
      </c>
      <c r="E238" s="71">
        <v>1</v>
      </c>
      <c r="F238" s="93"/>
    </row>
    <row r="240" spans="2:19" ht="14.5" thickBot="1">
      <c r="E240" s="2" t="s">
        <v>5</v>
      </c>
      <c r="F240" s="2" t="s">
        <v>6</v>
      </c>
      <c r="G240" s="2" t="s">
        <v>7</v>
      </c>
      <c r="H240" s="2" t="s">
        <v>8</v>
      </c>
      <c r="I240" s="2" t="s">
        <v>9</v>
      </c>
    </row>
    <row r="241" spans="2:19" ht="14.5" thickBot="1">
      <c r="C241" s="8" t="s">
        <v>1</v>
      </c>
      <c r="D241" s="43" t="s">
        <v>38</v>
      </c>
      <c r="E241" s="3">
        <f>SUM(E233:G233)*0.33*$E$73</f>
        <v>0</v>
      </c>
      <c r="F241" s="3">
        <f>SUM(H233:J233)*0.33*$E$73</f>
        <v>0</v>
      </c>
      <c r="G241" s="3">
        <f>SUM(K233:M233)*0.33*$E$73</f>
        <v>0</v>
      </c>
      <c r="H241" s="3">
        <f>SUM(N233:P233)*0.33*$E$73</f>
        <v>0</v>
      </c>
      <c r="I241" s="3">
        <f>SUM(Q233:S233)*0.33*E238</f>
        <v>0</v>
      </c>
      <c r="K241" s="72" t="s">
        <v>281</v>
      </c>
      <c r="M241" s="72"/>
    </row>
    <row r="242" spans="2:19" ht="14.5" thickBot="1">
      <c r="C242" s="8" t="s">
        <v>1</v>
      </c>
      <c r="D242" s="43" t="s">
        <v>39</v>
      </c>
      <c r="E242" s="98"/>
      <c r="F242" s="98"/>
      <c r="G242" s="98"/>
      <c r="H242" s="98"/>
      <c r="I242" s="98"/>
      <c r="K242" s="4" t="s">
        <v>279</v>
      </c>
    </row>
    <row r="245" spans="2:19" ht="25">
      <c r="B245" s="118" t="s">
        <v>44</v>
      </c>
      <c r="C245" s="118"/>
      <c r="D245" s="94"/>
      <c r="E245" s="94"/>
      <c r="F245" s="94"/>
      <c r="G245" s="94"/>
      <c r="H245" s="94"/>
      <c r="I245" s="94"/>
      <c r="J245" s="94"/>
      <c r="K245" s="94"/>
      <c r="L245" s="94"/>
      <c r="M245" s="94"/>
      <c r="N245" s="94"/>
      <c r="O245" s="94"/>
      <c r="P245" s="94"/>
      <c r="Q245" s="94"/>
      <c r="R245" s="94"/>
      <c r="S245" s="94"/>
    </row>
    <row r="246" spans="2:19">
      <c r="C246" s="66"/>
    </row>
    <row r="247" spans="2:19">
      <c r="C247" s="6" t="s">
        <v>21</v>
      </c>
      <c r="D247" s="6"/>
    </row>
    <row r="248" spans="2:19" ht="14.5" thickBot="1">
      <c r="C248" s="66"/>
    </row>
    <row r="249" spans="2:19" ht="14.5" thickBot="1">
      <c r="C249" s="8"/>
      <c r="D249" s="4" t="s">
        <v>22</v>
      </c>
      <c r="E249" s="152"/>
      <c r="F249" s="153"/>
      <c r="G249" s="153"/>
      <c r="H249" s="154"/>
    </row>
    <row r="250" spans="2:19" ht="14.5" thickBot="1">
      <c r="C250" s="66"/>
      <c r="D250" s="4" t="s">
        <v>23</v>
      </c>
      <c r="E250" s="155"/>
      <c r="F250" s="156"/>
      <c r="G250" s="156"/>
      <c r="H250" s="157"/>
    </row>
    <row r="251" spans="2:19" ht="14.5" thickBot="1">
      <c r="C251" s="8"/>
      <c r="D251" s="4" t="s">
        <v>24</v>
      </c>
      <c r="E251" s="158"/>
      <c r="F251" s="159"/>
    </row>
    <row r="252" spans="2:19" ht="14.5" thickBot="1">
      <c r="C252" s="66"/>
      <c r="E252" s="2"/>
    </row>
    <row r="253" spans="2:19" ht="14.5" thickBot="1">
      <c r="C253" s="67" t="s">
        <v>1</v>
      </c>
      <c r="D253" s="4" t="s">
        <v>25</v>
      </c>
      <c r="E253" s="160"/>
      <c r="F253" s="161"/>
    </row>
    <row r="254" spans="2:19" ht="14.5" thickBot="1">
      <c r="C254" s="8" t="s">
        <v>1</v>
      </c>
      <c r="D254" s="4" t="s">
        <v>26</v>
      </c>
      <c r="E254" s="160"/>
      <c r="F254" s="161"/>
    </row>
    <row r="255" spans="2:19">
      <c r="C255" s="66"/>
    </row>
    <row r="256" spans="2:19">
      <c r="C256" s="66"/>
    </row>
    <row r="257" spans="2:22" ht="18">
      <c r="B257" s="8" t="s">
        <v>1</v>
      </c>
      <c r="C257" s="6" t="s">
        <v>27</v>
      </c>
      <c r="D257" s="6"/>
      <c r="L257" s="92" t="s">
        <v>41</v>
      </c>
      <c r="V257" s="6"/>
    </row>
    <row r="259" spans="2:22" ht="15" customHeight="1">
      <c r="E259" s="66"/>
      <c r="F259" s="2" t="s">
        <v>5</v>
      </c>
      <c r="G259" s="66"/>
      <c r="H259" s="2"/>
      <c r="I259" s="2" t="s">
        <v>6</v>
      </c>
      <c r="J259" s="2"/>
      <c r="K259" s="2"/>
      <c r="L259" s="2" t="s">
        <v>7</v>
      </c>
      <c r="M259" s="66"/>
      <c r="N259" s="2"/>
      <c r="O259" s="2" t="s">
        <v>8</v>
      </c>
      <c r="P259" s="2"/>
      <c r="Q259" s="2"/>
      <c r="R259" s="2" t="s">
        <v>9</v>
      </c>
      <c r="S259" s="2"/>
    </row>
    <row r="260" spans="2:22" ht="14.5" thickBot="1">
      <c r="E260" s="2" t="str">
        <f>IF($E$5=Selections!$B$3,"S2","S1")</f>
        <v>S1</v>
      </c>
      <c r="F260" s="2" t="str">
        <f>IF($E$5=Selections!$B$3,"S3","S2")</f>
        <v>S2</v>
      </c>
      <c r="G260" s="2" t="str">
        <f>IF($E$5=Selections!$B$3,"S1","S3")</f>
        <v>S3</v>
      </c>
      <c r="H260" s="142" t="str">
        <f>IF($E$5=Selections!$B$3,"S2","S1")</f>
        <v>S1</v>
      </c>
      <c r="I260" s="142" t="str">
        <f>IF($E$5=Selections!$B$3,"S3","S2")</f>
        <v>S2</v>
      </c>
      <c r="J260" s="142" t="str">
        <f>IF($E$5=Selections!$B$3,"S1","S3")</f>
        <v>S3</v>
      </c>
      <c r="K260" s="2" t="str">
        <f>IF($E$5=Selections!$B$3,"S2","S1")</f>
        <v>S1</v>
      </c>
      <c r="L260" s="2" t="str">
        <f>IF($E$5=Selections!$B$3,"S3","S2")</f>
        <v>S2</v>
      </c>
      <c r="M260" s="2" t="str">
        <f>IF($E$5=Selections!$B$3,"S1","S3")</f>
        <v>S3</v>
      </c>
      <c r="N260" s="142" t="str">
        <f>IF($E$5=Selections!$B$3,"S2","S1")</f>
        <v>S1</v>
      </c>
      <c r="O260" s="142" t="str">
        <f>IF($E$5=Selections!$B$3,"S3","S2")</f>
        <v>S2</v>
      </c>
      <c r="P260" s="142" t="str">
        <f>IF($E$5=Selections!$B$3,"S1","S3")</f>
        <v>S3</v>
      </c>
      <c r="Q260" s="2" t="str">
        <f>IF($E$5=Selections!$B$3,"S2","S1")</f>
        <v>S1</v>
      </c>
      <c r="R260" s="2" t="str">
        <f>IF($E$5=Selections!$B$3,"S3","S2")</f>
        <v>S2</v>
      </c>
      <c r="S260" s="2" t="str">
        <f>IF($E$5=Selections!$B$3,"S1","S3")</f>
        <v>S3</v>
      </c>
    </row>
    <row r="261" spans="2:22" ht="14.5" thickBot="1">
      <c r="C261" s="8" t="s">
        <v>1</v>
      </c>
      <c r="D261" s="4" t="s">
        <v>28</v>
      </c>
      <c r="E261" s="129"/>
      <c r="F261" s="130"/>
      <c r="G261" s="130"/>
      <c r="H261" s="130"/>
      <c r="I261" s="130"/>
      <c r="J261" s="130"/>
      <c r="K261" s="130"/>
      <c r="L261" s="130"/>
      <c r="M261" s="130"/>
      <c r="N261" s="130"/>
      <c r="O261" s="130"/>
      <c r="P261" s="130"/>
      <c r="Q261" s="130"/>
      <c r="R261" s="130"/>
      <c r="S261" s="130"/>
    </row>
    <row r="262" spans="2:22" ht="14.5" thickBot="1">
      <c r="C262" s="8" t="s">
        <v>1</v>
      </c>
      <c r="D262" s="4" t="s">
        <v>29</v>
      </c>
      <c r="E262" s="129"/>
      <c r="F262" s="130"/>
      <c r="G262" s="130"/>
      <c r="H262" s="130"/>
      <c r="I262" s="130"/>
      <c r="J262" s="130"/>
      <c r="K262" s="130"/>
      <c r="L262" s="130"/>
      <c r="M262" s="130"/>
      <c r="N262" s="130"/>
      <c r="O262" s="130"/>
      <c r="P262" s="130"/>
      <c r="Q262" s="130"/>
      <c r="R262" s="130"/>
      <c r="S262" s="130"/>
    </row>
    <row r="263" spans="2:22" ht="14.5" thickBot="1">
      <c r="C263" s="8" t="s">
        <v>1</v>
      </c>
      <c r="D263" s="4" t="s">
        <v>30</v>
      </c>
      <c r="E263" s="129"/>
      <c r="F263" s="130"/>
      <c r="G263" s="130"/>
      <c r="H263" s="130"/>
      <c r="I263" s="130"/>
      <c r="J263" s="130"/>
      <c r="K263" s="130"/>
      <c r="L263" s="130"/>
      <c r="M263" s="130"/>
      <c r="N263" s="130"/>
      <c r="O263" s="130"/>
      <c r="P263" s="130"/>
      <c r="Q263" s="130"/>
      <c r="R263" s="130"/>
      <c r="S263" s="130"/>
    </row>
    <row r="264" spans="2:22" ht="14.5" thickBot="1">
      <c r="C264" s="8" t="s">
        <v>1</v>
      </c>
      <c r="D264" s="4" t="s">
        <v>31</v>
      </c>
      <c r="E264" s="129"/>
      <c r="F264" s="130"/>
      <c r="G264" s="130"/>
      <c r="H264" s="130"/>
      <c r="I264" s="130"/>
      <c r="J264" s="130"/>
      <c r="K264" s="130"/>
      <c r="L264" s="130"/>
      <c r="M264" s="130"/>
      <c r="N264" s="130"/>
      <c r="O264" s="130"/>
      <c r="P264" s="130"/>
      <c r="Q264" s="130"/>
      <c r="R264" s="130"/>
      <c r="S264" s="130"/>
    </row>
    <row r="265" spans="2:22" ht="14.5" thickBot="1">
      <c r="D265" s="43" t="s">
        <v>32</v>
      </c>
      <c r="E265" s="3">
        <f t="shared" ref="E265:S265" si="48">SUM(E261:E264)</f>
        <v>0</v>
      </c>
      <c r="F265" s="3">
        <f t="shared" si="48"/>
        <v>0</v>
      </c>
      <c r="G265" s="3">
        <f t="shared" si="48"/>
        <v>0</v>
      </c>
      <c r="H265" s="3">
        <f t="shared" si="48"/>
        <v>0</v>
      </c>
      <c r="I265" s="3">
        <f t="shared" si="48"/>
        <v>0</v>
      </c>
      <c r="J265" s="3">
        <f t="shared" si="48"/>
        <v>0</v>
      </c>
      <c r="K265" s="3">
        <f t="shared" si="48"/>
        <v>0</v>
      </c>
      <c r="L265" s="3">
        <f t="shared" si="48"/>
        <v>0</v>
      </c>
      <c r="M265" s="3">
        <f t="shared" si="48"/>
        <v>0</v>
      </c>
      <c r="N265" s="3">
        <f t="shared" si="48"/>
        <v>0</v>
      </c>
      <c r="O265" s="3">
        <f t="shared" si="48"/>
        <v>0</v>
      </c>
      <c r="P265" s="3">
        <f t="shared" si="48"/>
        <v>0</v>
      </c>
      <c r="Q265" s="3">
        <f t="shared" si="48"/>
        <v>0</v>
      </c>
      <c r="R265" s="3">
        <f t="shared" si="48"/>
        <v>0</v>
      </c>
      <c r="S265" s="3">
        <f t="shared" si="48"/>
        <v>0</v>
      </c>
    </row>
    <row r="268" spans="2:22" ht="18">
      <c r="B268" s="8" t="s">
        <v>1</v>
      </c>
      <c r="C268" s="6" t="s">
        <v>33</v>
      </c>
      <c r="D268" s="6"/>
      <c r="J268" s="92"/>
      <c r="L268" s="92" t="s">
        <v>41</v>
      </c>
      <c r="V268" s="6"/>
    </row>
    <row r="270" spans="2:22">
      <c r="E270" s="66"/>
      <c r="F270" s="2" t="s">
        <v>5</v>
      </c>
      <c r="G270" s="66"/>
      <c r="H270" s="2"/>
      <c r="I270" s="2" t="s">
        <v>6</v>
      </c>
      <c r="J270" s="2"/>
      <c r="K270" s="2"/>
      <c r="L270" s="2" t="s">
        <v>7</v>
      </c>
      <c r="M270" s="66"/>
      <c r="N270" s="2"/>
      <c r="O270" s="2" t="s">
        <v>8</v>
      </c>
      <c r="P270" s="2"/>
      <c r="Q270" s="2"/>
      <c r="R270" s="2" t="s">
        <v>9</v>
      </c>
      <c r="S270" s="2"/>
    </row>
    <row r="271" spans="2:22" ht="14.5" thickBot="1">
      <c r="E271" s="2" t="str">
        <f>IF($E$5=Selections!$B$3,"S2","S1")</f>
        <v>S1</v>
      </c>
      <c r="F271" s="2" t="str">
        <f>IF($E$5=Selections!$B$3,"S3","S2")</f>
        <v>S2</v>
      </c>
      <c r="G271" s="2" t="str">
        <f>IF($E$5=Selections!$B$3,"S1","S3")</f>
        <v>S3</v>
      </c>
      <c r="H271" s="142" t="str">
        <f>IF($E$5=Selections!$B$3,"S2","S1")</f>
        <v>S1</v>
      </c>
      <c r="I271" s="142" t="str">
        <f>IF($E$5=Selections!$B$3,"S3","S2")</f>
        <v>S2</v>
      </c>
      <c r="J271" s="142" t="str">
        <f>IF($E$5=Selections!$B$3,"S1","S3")</f>
        <v>S3</v>
      </c>
      <c r="K271" s="2" t="str">
        <f>IF($E$5=Selections!$B$3,"S2","S1")</f>
        <v>S1</v>
      </c>
      <c r="L271" s="2" t="str">
        <f>IF($E$5=Selections!$B$3,"S3","S2")</f>
        <v>S2</v>
      </c>
      <c r="M271" s="2" t="str">
        <f>IF($E$5=Selections!$B$3,"S1","S3")</f>
        <v>S3</v>
      </c>
      <c r="N271" s="142" t="str">
        <f>IF($E$5=Selections!$B$3,"S2","S1")</f>
        <v>S1</v>
      </c>
      <c r="O271" s="142" t="str">
        <f>IF($E$5=Selections!$B$3,"S3","S2")</f>
        <v>S2</v>
      </c>
      <c r="P271" s="142" t="str">
        <f>IF($E$5=Selections!$B$3,"S1","S3")</f>
        <v>S3</v>
      </c>
      <c r="Q271" s="2" t="str">
        <f>IF($E$5=Selections!$B$3,"S2","S1")</f>
        <v>S1</v>
      </c>
      <c r="R271" s="2" t="str">
        <f>IF($E$5=Selections!$B$3,"S3","S2")</f>
        <v>S2</v>
      </c>
      <c r="S271" s="2" t="str">
        <f>IF($E$5=Selections!$B$3,"S1","S3")</f>
        <v>S3</v>
      </c>
    </row>
    <row r="272" spans="2:22" ht="14.5" thickBot="1">
      <c r="C272" s="8" t="s">
        <v>1</v>
      </c>
      <c r="D272" s="4" t="s">
        <v>34</v>
      </c>
      <c r="E272" s="129"/>
      <c r="F272" s="129"/>
      <c r="G272" s="129"/>
      <c r="H272" s="129"/>
      <c r="I272" s="129"/>
      <c r="J272" s="129"/>
      <c r="K272" s="129"/>
      <c r="L272" s="129"/>
      <c r="M272" s="129"/>
      <c r="N272" s="129"/>
      <c r="O272" s="129"/>
      <c r="P272" s="129"/>
      <c r="Q272" s="129"/>
      <c r="R272" s="129"/>
      <c r="S272" s="129"/>
    </row>
    <row r="273" spans="4:19" ht="14.5" thickBot="1">
      <c r="D273" s="4" t="str">
        <f>"Y1 semester "&amp;IF($E$5=Selections!$B$3,"2 cohort","1 cohort")</f>
        <v>Y1 semester 1 cohort</v>
      </c>
      <c r="E273" s="68">
        <f>E265</f>
        <v>0</v>
      </c>
      <c r="F273" s="129"/>
      <c r="G273" s="129"/>
      <c r="H273" s="129"/>
      <c r="I273" s="129"/>
      <c r="J273" s="129"/>
      <c r="K273" s="129"/>
      <c r="L273" s="129"/>
      <c r="M273" s="129"/>
      <c r="N273" s="129"/>
      <c r="O273" s="129"/>
      <c r="P273" s="129"/>
      <c r="Q273" s="129"/>
      <c r="R273" s="129"/>
      <c r="S273" s="129"/>
    </row>
    <row r="274" spans="4:19" ht="14.5" thickBot="1">
      <c r="D274" s="4" t="str">
        <f>"Y1 semester "&amp;IF($E$5=Selections!$B$3,"3 cohort","2 cohort")</f>
        <v>Y1 semester 2 cohort</v>
      </c>
      <c r="E274" s="69"/>
      <c r="F274" s="68">
        <f>F265</f>
        <v>0</v>
      </c>
      <c r="G274" s="129"/>
      <c r="H274" s="129"/>
      <c r="I274" s="129"/>
      <c r="J274" s="129"/>
      <c r="K274" s="129"/>
      <c r="L274" s="129"/>
      <c r="M274" s="129"/>
      <c r="N274" s="129"/>
      <c r="O274" s="129"/>
      <c r="P274" s="129"/>
      <c r="Q274" s="129"/>
      <c r="R274" s="129"/>
      <c r="S274" s="129"/>
    </row>
    <row r="275" spans="4:19" ht="14.5" thickBot="1">
      <c r="D275" s="4" t="str">
        <f>"Y1 semester "&amp;IF($E$5=Selections!$B$3,"1 cohort","3 cohort")</f>
        <v>Y1 semester 3 cohort</v>
      </c>
      <c r="E275" s="69"/>
      <c r="F275" s="69"/>
      <c r="G275" s="68">
        <f>G265</f>
        <v>0</v>
      </c>
      <c r="H275" s="135"/>
      <c r="I275" s="135"/>
      <c r="J275" s="135"/>
      <c r="K275" s="135"/>
      <c r="L275" s="135"/>
      <c r="M275" s="135"/>
      <c r="N275" s="129"/>
      <c r="O275" s="129"/>
      <c r="P275" s="129"/>
      <c r="Q275" s="129"/>
      <c r="R275" s="129"/>
      <c r="S275" s="129"/>
    </row>
    <row r="276" spans="4:19" ht="14.5" thickBot="1">
      <c r="D276" s="4" t="str">
        <f>"Y2 semester "&amp;IF($E$5=Selections!$B$3,"2 cohort","1 cohort")</f>
        <v>Y2 semester 1 cohort</v>
      </c>
      <c r="E276" s="69"/>
      <c r="F276" s="69"/>
      <c r="G276" s="69"/>
      <c r="H276" s="68">
        <f>H265</f>
        <v>0</v>
      </c>
      <c r="I276" s="132"/>
      <c r="J276" s="129"/>
      <c r="K276" s="129"/>
      <c r="L276" s="129"/>
      <c r="M276" s="129"/>
      <c r="N276" s="129"/>
      <c r="O276" s="129"/>
      <c r="P276" s="129"/>
      <c r="Q276" s="129"/>
      <c r="R276" s="129"/>
      <c r="S276" s="129"/>
    </row>
    <row r="277" spans="4:19" ht="14.5" thickBot="1">
      <c r="D277" s="4" t="str">
        <f>"Y2 semester "&amp;IF($E$5=Selections!$B$3,"3 cohort","2 cohort")</f>
        <v>Y2 semester 2 cohort</v>
      </c>
      <c r="E277" s="69"/>
      <c r="F277" s="69"/>
      <c r="G277" s="69"/>
      <c r="H277" s="69"/>
      <c r="I277" s="68">
        <f>I265</f>
        <v>0</v>
      </c>
      <c r="J277" s="141"/>
      <c r="K277" s="141"/>
      <c r="L277" s="141"/>
      <c r="M277" s="141"/>
      <c r="N277" s="129"/>
      <c r="O277" s="129"/>
      <c r="P277" s="129"/>
      <c r="Q277" s="129"/>
      <c r="R277" s="129"/>
      <c r="S277" s="129"/>
    </row>
    <row r="278" spans="4:19" ht="14.5" thickBot="1">
      <c r="D278" s="4" t="str">
        <f>"Y2 semester "&amp;IF($E$5=Selections!$B$3,"1 cohort","3 cohort")</f>
        <v>Y2 semester 3 cohort</v>
      </c>
      <c r="E278" s="69"/>
      <c r="F278" s="69"/>
      <c r="G278" s="69"/>
      <c r="H278" s="69"/>
      <c r="I278" s="69"/>
      <c r="J278" s="68">
        <f>J265</f>
        <v>0</v>
      </c>
      <c r="K278" s="129"/>
      <c r="L278" s="129"/>
      <c r="M278" s="129"/>
      <c r="N278" s="129"/>
      <c r="O278" s="129"/>
      <c r="P278" s="129"/>
      <c r="Q278" s="129"/>
      <c r="R278" s="129"/>
      <c r="S278" s="129"/>
    </row>
    <row r="279" spans="4:19" ht="14.5" thickBot="1">
      <c r="D279" s="4" t="str">
        <f>"Y3 semester "&amp;IF($E$5=Selections!$B$3,"2 cohort","1 cohort")</f>
        <v>Y3 semester 1 cohort</v>
      </c>
      <c r="E279" s="69"/>
      <c r="F279" s="69"/>
      <c r="G279" s="69"/>
      <c r="H279" s="69"/>
      <c r="I279" s="69"/>
      <c r="J279" s="69"/>
      <c r="K279" s="68">
        <f>K265</f>
        <v>0</v>
      </c>
      <c r="L279" s="129"/>
      <c r="M279" s="129"/>
      <c r="N279" s="129"/>
      <c r="O279" s="129"/>
      <c r="P279" s="129"/>
      <c r="Q279" s="129"/>
      <c r="R279" s="129"/>
      <c r="S279" s="129"/>
    </row>
    <row r="280" spans="4:19" ht="14.5" thickBot="1">
      <c r="D280" s="4" t="str">
        <f>"Y3 semester "&amp;IF($E$5=Selections!$B$3,"3 cohort","2 cohort")</f>
        <v>Y3 semester 2 cohort</v>
      </c>
      <c r="E280" s="69"/>
      <c r="F280" s="69"/>
      <c r="G280" s="69"/>
      <c r="H280" s="69"/>
      <c r="I280" s="69"/>
      <c r="J280" s="69"/>
      <c r="K280" s="69"/>
      <c r="L280" s="68">
        <f>L265</f>
        <v>0</v>
      </c>
      <c r="M280" s="129"/>
      <c r="N280" s="129"/>
      <c r="O280" s="129"/>
      <c r="P280" s="129"/>
      <c r="Q280" s="129"/>
      <c r="R280" s="129"/>
      <c r="S280" s="129"/>
    </row>
    <row r="281" spans="4:19" ht="14.5" thickBot="1">
      <c r="D281" s="4" t="str">
        <f>"Y3 semester "&amp;IF($E$5=Selections!$B$3,"1 cohort","3 cohort")</f>
        <v>Y3 semester 3 cohort</v>
      </c>
      <c r="E281" s="69"/>
      <c r="F281" s="69"/>
      <c r="G281" s="69"/>
      <c r="H281" s="69"/>
      <c r="I281" s="69"/>
      <c r="J281" s="69"/>
      <c r="K281" s="69"/>
      <c r="L281" s="69"/>
      <c r="M281" s="68">
        <f>M265</f>
        <v>0</v>
      </c>
      <c r="N281" s="129"/>
      <c r="O281" s="129"/>
      <c r="P281" s="129"/>
      <c r="Q281" s="129"/>
      <c r="R281" s="129"/>
      <c r="S281" s="129"/>
    </row>
    <row r="282" spans="4:19" ht="14.5" thickBot="1">
      <c r="D282" s="4" t="str">
        <f>"Y4 semester "&amp;IF($E$5=Selections!$B$3,"2 cohort","1 cohort")</f>
        <v>Y4 semester 1 cohort</v>
      </c>
      <c r="E282" s="69"/>
      <c r="F282" s="69"/>
      <c r="G282" s="69"/>
      <c r="H282" s="69"/>
      <c r="I282" s="69"/>
      <c r="J282" s="69"/>
      <c r="K282" s="69"/>
      <c r="L282" s="69"/>
      <c r="M282" s="69"/>
      <c r="N282" s="68">
        <f>N265</f>
        <v>0</v>
      </c>
      <c r="O282" s="129"/>
      <c r="P282" s="129"/>
      <c r="Q282" s="129"/>
      <c r="R282" s="129"/>
      <c r="S282" s="129"/>
    </row>
    <row r="283" spans="4:19" ht="14.5" thickBot="1">
      <c r="D283" s="4" t="str">
        <f>"Y4 semester "&amp;IF($E$5=Selections!$B$3,"3 cohort","2 cohort")</f>
        <v>Y4 semester 2 cohort</v>
      </c>
      <c r="E283" s="69"/>
      <c r="F283" s="69"/>
      <c r="G283" s="69"/>
      <c r="H283" s="69"/>
      <c r="I283" s="69"/>
      <c r="J283" s="69"/>
      <c r="K283" s="69"/>
      <c r="L283" s="69"/>
      <c r="M283" s="69"/>
      <c r="N283" s="69"/>
      <c r="O283" s="68">
        <f>O265</f>
        <v>0</v>
      </c>
      <c r="P283" s="129"/>
      <c r="Q283" s="129"/>
      <c r="R283" s="129"/>
      <c r="S283" s="129"/>
    </row>
    <row r="284" spans="4:19" ht="14.5" thickBot="1">
      <c r="D284" s="4" t="str">
        <f>"Y4 semester "&amp;IF($E$5=Selections!$B$3,"1 cohort","3 cohort")</f>
        <v>Y4 semester 3 cohort</v>
      </c>
      <c r="E284" s="69"/>
      <c r="F284" s="69"/>
      <c r="G284" s="69"/>
      <c r="H284" s="69"/>
      <c r="I284" s="69"/>
      <c r="J284" s="69"/>
      <c r="K284" s="69"/>
      <c r="L284" s="69"/>
      <c r="M284" s="69"/>
      <c r="N284" s="69"/>
      <c r="O284" s="69"/>
      <c r="P284" s="68">
        <f>P265</f>
        <v>0</v>
      </c>
      <c r="Q284" s="129"/>
      <c r="R284" s="129"/>
      <c r="S284" s="129"/>
    </row>
    <row r="285" spans="4:19" ht="14.5" thickBot="1">
      <c r="D285" s="4" t="str">
        <f>"Y5 semester "&amp;IF($E$5=Selections!$B$3,"2 cohort","1 cohort")</f>
        <v>Y5 semester 1 cohort</v>
      </c>
      <c r="E285" s="69"/>
      <c r="F285" s="69"/>
      <c r="G285" s="69"/>
      <c r="H285" s="69"/>
      <c r="I285" s="69"/>
      <c r="J285" s="69"/>
      <c r="K285" s="69"/>
      <c r="L285" s="69"/>
      <c r="M285" s="69"/>
      <c r="N285" s="69"/>
      <c r="O285" s="69"/>
      <c r="P285" s="69"/>
      <c r="Q285" s="68">
        <f>Q265</f>
        <v>0</v>
      </c>
      <c r="R285" s="129"/>
      <c r="S285" s="129"/>
    </row>
    <row r="286" spans="4:19" ht="14.5" thickBot="1">
      <c r="D286" s="4" t="str">
        <f>"Y5 semester "&amp;IF($E$5=Selections!$B$3,"3 cohort","2 cohort")</f>
        <v>Y5 semester 2 cohort</v>
      </c>
      <c r="E286" s="69"/>
      <c r="F286" s="69"/>
      <c r="G286" s="69"/>
      <c r="H286" s="69"/>
      <c r="I286" s="69"/>
      <c r="J286" s="69"/>
      <c r="K286" s="69"/>
      <c r="L286" s="69"/>
      <c r="M286" s="69"/>
      <c r="N286" s="69"/>
      <c r="O286" s="69"/>
      <c r="P286" s="69"/>
      <c r="Q286" s="69"/>
      <c r="R286" s="68">
        <f>R265</f>
        <v>0</v>
      </c>
      <c r="S286" s="129"/>
    </row>
    <row r="287" spans="4:19" ht="14.5" thickBot="1">
      <c r="D287" s="4" t="str">
        <f>"Y5 semester "&amp;IF($E$5=Selections!$B$3,"1 cohort","3 cohort")</f>
        <v>Y5 semester 3 cohort</v>
      </c>
      <c r="E287" s="69"/>
      <c r="F287" s="69"/>
      <c r="G287" s="69"/>
      <c r="H287" s="69"/>
      <c r="I287" s="69"/>
      <c r="J287" s="69"/>
      <c r="K287" s="69"/>
      <c r="L287" s="69"/>
      <c r="M287" s="69"/>
      <c r="N287" s="69"/>
      <c r="O287" s="69"/>
      <c r="P287" s="69"/>
      <c r="Q287" s="69"/>
      <c r="R287" s="69"/>
      <c r="S287" s="68">
        <f>S265</f>
        <v>0</v>
      </c>
    </row>
    <row r="288" spans="4:19" ht="14.5" thickBot="1">
      <c r="D288" s="43" t="s">
        <v>35</v>
      </c>
      <c r="E288" s="3">
        <f>SUM(E272:E287)</f>
        <v>0</v>
      </c>
      <c r="F288" s="3">
        <f t="shared" ref="F288" si="49">SUM(F272:F287)</f>
        <v>0</v>
      </c>
      <c r="G288" s="3">
        <f t="shared" ref="G288" si="50">SUM(G272:G287)</f>
        <v>0</v>
      </c>
      <c r="H288" s="3">
        <f t="shared" ref="H288" si="51">SUM(H272:H287)</f>
        <v>0</v>
      </c>
      <c r="I288" s="3">
        <f t="shared" ref="I288" si="52">SUM(I272:I287)</f>
        <v>0</v>
      </c>
      <c r="J288" s="3">
        <f t="shared" ref="J288" si="53">SUM(J272:J287)</f>
        <v>0</v>
      </c>
      <c r="K288" s="3">
        <f t="shared" ref="K288" si="54">SUM(K272:K287)</f>
        <v>0</v>
      </c>
      <c r="L288" s="3">
        <f t="shared" ref="L288" si="55">SUM(L272:L287)</f>
        <v>0</v>
      </c>
      <c r="M288" s="3">
        <f t="shared" ref="M288" si="56">SUM(M272:M287)</f>
        <v>0</v>
      </c>
      <c r="N288" s="3">
        <f t="shared" ref="N288" si="57">SUM(N272:N287)</f>
        <v>0</v>
      </c>
      <c r="O288" s="3">
        <f t="shared" ref="O288" si="58">SUM(O272:O287)</f>
        <v>0</v>
      </c>
      <c r="P288" s="3">
        <f t="shared" ref="P288" si="59">SUM(P272:P287)</f>
        <v>0</v>
      </c>
      <c r="Q288" s="3">
        <f t="shared" ref="Q288" si="60">SUM(Q272:Q287)</f>
        <v>0</v>
      </c>
      <c r="R288" s="3">
        <f t="shared" ref="R288" si="61">SUM(R272:R287)</f>
        <v>0</v>
      </c>
      <c r="S288" s="3">
        <f t="shared" ref="S288" si="62">SUM(S272:S287)</f>
        <v>0</v>
      </c>
    </row>
    <row r="289" spans="2:13">
      <c r="M289" s="113"/>
    </row>
    <row r="291" spans="2:13">
      <c r="B291" s="8" t="s">
        <v>1</v>
      </c>
      <c r="C291" s="6" t="s">
        <v>36</v>
      </c>
      <c r="D291" s="6"/>
    </row>
    <row r="292" spans="2:13" ht="14.5" thickBot="1"/>
    <row r="293" spans="2:13" ht="14.5" thickBot="1">
      <c r="C293" s="8" t="s">
        <v>1</v>
      </c>
      <c r="D293" s="4" t="s">
        <v>37</v>
      </c>
      <c r="E293" s="71">
        <v>1</v>
      </c>
      <c r="F293" s="93"/>
    </row>
    <row r="295" spans="2:13" ht="14.5" thickBot="1">
      <c r="E295" s="2" t="s">
        <v>5</v>
      </c>
      <c r="F295" s="2" t="s">
        <v>6</v>
      </c>
      <c r="G295" s="2" t="s">
        <v>7</v>
      </c>
      <c r="H295" s="2" t="s">
        <v>8</v>
      </c>
      <c r="I295" s="2" t="s">
        <v>9</v>
      </c>
    </row>
    <row r="296" spans="2:13" ht="14.5" thickBot="1">
      <c r="C296" s="8" t="s">
        <v>1</v>
      </c>
      <c r="D296" s="43" t="s">
        <v>38</v>
      </c>
      <c r="E296" s="3">
        <f>SUM(E288:G288)*0.33*$E$73</f>
        <v>0</v>
      </c>
      <c r="F296" s="3">
        <f>SUM(H288:J288)*0.33*$E$73</f>
        <v>0</v>
      </c>
      <c r="G296" s="3">
        <f>SUM(K288:M288)*0.33*$E$73</f>
        <v>0</v>
      </c>
      <c r="H296" s="3">
        <f>SUM(N288:P288)*0.33*$E$73</f>
        <v>0</v>
      </c>
      <c r="I296" s="3">
        <f>SUM(Q288:S288)*0.33*E293</f>
        <v>0</v>
      </c>
      <c r="K296" s="72" t="s">
        <v>281</v>
      </c>
      <c r="M296" s="72"/>
    </row>
    <row r="297" spans="2:13" ht="14.5" thickBot="1">
      <c r="C297" s="8" t="s">
        <v>1</v>
      </c>
      <c r="D297" s="43" t="s">
        <v>39</v>
      </c>
      <c r="E297" s="98"/>
      <c r="F297" s="98"/>
      <c r="G297" s="98"/>
      <c r="H297" s="98"/>
      <c r="I297" s="98"/>
      <c r="K297" s="4" t="s">
        <v>279</v>
      </c>
    </row>
  </sheetData>
  <mergeCells count="26">
    <mergeCell ref="E34:F34"/>
    <mergeCell ref="E5:H5"/>
    <mergeCell ref="E29:H29"/>
    <mergeCell ref="E30:H30"/>
    <mergeCell ref="E31:F31"/>
    <mergeCell ref="E33:F33"/>
    <mergeCell ref="E84:H84"/>
    <mergeCell ref="E85:H85"/>
    <mergeCell ref="E86:F86"/>
    <mergeCell ref="E88:F88"/>
    <mergeCell ref="E89:F89"/>
    <mergeCell ref="E139:H139"/>
    <mergeCell ref="E140:H140"/>
    <mergeCell ref="E141:F141"/>
    <mergeCell ref="E143:F143"/>
    <mergeCell ref="E144:F144"/>
    <mergeCell ref="E194:H194"/>
    <mergeCell ref="E195:H195"/>
    <mergeCell ref="E196:F196"/>
    <mergeCell ref="E198:F198"/>
    <mergeCell ref="E199:F199"/>
    <mergeCell ref="E249:H249"/>
    <mergeCell ref="E250:H250"/>
    <mergeCell ref="E251:F251"/>
    <mergeCell ref="E253:F253"/>
    <mergeCell ref="E254:F254"/>
  </mergeCells>
  <dataValidations count="18">
    <dataValidation type="decimal" allowBlank="1" showInputMessage="1" showErrorMessage="1" errorTitle="Incorrect value" error="Value must be a positive number." promptTitle="Positive Numbers" prompt="Enter on a EFTSL basis. Positive values only allowed." sqref="E77:I77 E242:I242 E132:I132 E187:I187 E297:I297" xr:uid="{00000000-0002-0000-0900-000000000000}">
      <formula1>0</formula1>
      <formula2>999999000</formula2>
    </dataValidation>
    <dataValidation type="decimal" allowBlank="1" showInputMessage="1" showErrorMessage="1" errorTitle="Incorrect value" error="Value must be a positive number." promptTitle="Positive Numbers" prompt="Enter on a headcount basis. Positive values only allowed." sqref="F218:S218 S66 M60:S60 E52:S52 Q64:S64 L59:S59 F53:S53 G54:S54 J57:S57 H55:S55 I56:S56 K58:S58 R65:S65 E41:S44 F108:S108 G109:S109 J112:S112 H110:S110 I111:S111 K113:S113 R120:S120 E96:S99 N116:S116 O117:S117 P118:S118 F163:S163 G164:S164 J167:S167 H165:S165 I166:S166 K168:S168 R175:S175 E151:S154 N171:S171 O172:S172 P173:S173 G219:S219 J222:S222 H220:S220 I221:S221 K223:S223 R230:S230 E206:S209 N226:S226 O227:S227 P228:S228 N61:S61 O62:S62 P63:S63 S121 M115:S115 E107:S107 Q119:S119 L114:S114 S176 M170:S170 E162:S162 Q174:S174 L169:S169 S231 M225:S225 E217:S217 Q229:S229 L224:S224 S286 M280:S280 E272:S272 Q284:S284 L279:S279 F273:S273 G274:S274 J277:S277 H275:S275 I276:S276 K278:S278 R285:S285 E261:S264 N281:S281 O282:S282 P283:S283" xr:uid="{00000000-0002-0000-0900-000001000000}">
      <formula1>0</formula1>
      <formula2>999999000</formula2>
    </dataValidation>
    <dataValidation type="custom" showInputMessage="1" showErrorMessage="1" errorTitle="Error" error="Cannot enter value in this cell" promptTitle="Total Students (EFTSL) - Adj" prompt="Manual input fields to provide different EFTSL figures, should you believe the calculated values are incorrect." sqref="C77 C242 C132 C187 C297" xr:uid="{00000000-0002-0000-0900-000002000000}">
      <formula1>"ⓘ"</formula1>
    </dataValidation>
    <dataValidation type="custom" showInputMessage="1" showErrorMessage="1" errorTitle="Error" error="Cannot enter value in this cell" promptTitle="Total Students (EFTSL) - Calc" prompt="The caculated total number of enrolled students (existing and commencing students), expressed on an EFTSL basis." sqref="C76 C241 C131 C186 C296" xr:uid="{00000000-0002-0000-0900-000003000000}">
      <formula1>"ⓘ"</formula1>
    </dataValidation>
    <dataValidation type="custom" showInputMessage="1" showErrorMessage="1" errorTitle="Error" error="Cannot enter value in this cell" promptTitle="FEE-HELP " prompt="Revenue received from FEE-HELP enrolled students" sqref="C35 C90 C145 C200 C255" xr:uid="{00000000-0002-0000-0900-000004000000}">
      <formula1>"ⓘ"</formula1>
    </dataValidation>
    <dataValidation type="custom" showInputMessage="1" showErrorMessage="1" errorTitle="Error" error="Cannot enter value in this cell" promptTitle="Domestic Student Fee ($)" prompt="The full course fee payable by domestic students (being the total fee across all years)." sqref="C33 C88 C143 C198 C253" xr:uid="{00000000-0002-0000-0900-000005000000}">
      <formula1>"ⓘ"</formula1>
    </dataValidation>
    <dataValidation type="custom" showInputMessage="1" showErrorMessage="1" errorTitle="Error" error="Cannot enter value in this cell" promptTitle="International Student Fee ($)" prompt="The full course fee payable by international students (being the total fee across all years)." sqref="C34 C89 C144 C199 C254" xr:uid="{00000000-0002-0000-0900-000006000000}">
      <formula1>"ⓘ"</formula1>
    </dataValidation>
    <dataValidation type="custom" showInputMessage="1" showErrorMessage="1" errorTitle="Error" error="Cannot enter value in this cell" promptTitle="Financial Reporting Period" prompt="The 12-month period for which your financial reporting is completed. This must be consistent with the submitted financial forecasts." sqref="C5" xr:uid="{00000000-0002-0000-0900-000007000000}">
      <formula1>"ⓘ"</formula1>
    </dataValidation>
    <dataValidation type="custom" showInputMessage="1" showErrorMessage="1" errorTitle="Error" error="Cannot enter value in this cell" promptTitle="Domestic Students, FEE-HELP" prompt="Commencing FEE-HELP domestic students." sqref="C41 C206 C96 C151 C261" xr:uid="{00000000-0002-0000-0900-000008000000}">
      <formula1>"ⓘ"</formula1>
    </dataValidation>
    <dataValidation type="custom" showInputMessage="1" showErrorMessage="1" errorTitle="Error" error="Cannot enter value in this cell" promptTitle="Domestic Students, Fee Paying" prompt="Commencing full fee paying domestic students" sqref="C42 C207 C97 C152 C262" xr:uid="{00000000-0002-0000-0900-000009000000}">
      <formula1>"ⓘ"</formula1>
    </dataValidation>
    <dataValidation type="custom" showInputMessage="1" showErrorMessage="1" errorTitle="Error" error="Cannot enter value in this cell" promptTitle="Internation Students, Onshore" prompt="Commencing fee paying onshore international students. Onshore international students are taught within Australia." sqref="C43 C208 C98 C153 C263" xr:uid="{00000000-0002-0000-0900-00000A000000}">
      <formula1>"ⓘ"</formula1>
    </dataValidation>
    <dataValidation type="custom" showInputMessage="1" showErrorMessage="1" errorTitle="Error" error="Cannot enter value in this cell" promptTitle="International Students, Offshore" prompt="Commencing fee paying offshore international students. Offshore international students are taught at an overseas location outside of Australia." sqref="C44 C209 C99 C154 C264" xr:uid="{00000000-0002-0000-0900-00000B000000}">
      <formula1>"ⓘ"</formula1>
    </dataValidation>
    <dataValidation type="custom" showInputMessage="1" showErrorMessage="1" errorTitle="Error" error="Cannot enter value in this cell" promptTitle="Commencing Students / Enrolments" prompt="The number of commencing students who are expected to be enrolled into the course, expressed on a headcount basis." sqref="B37 B202 B92 B147 B257" xr:uid="{00000000-0002-0000-0900-00000C000000}">
      <formula1>"ⓘ"</formula1>
    </dataValidation>
    <dataValidation type="custom" showInputMessage="1" showErrorMessage="1" errorTitle="Error" error="Cannot enter value in this cell" promptTitle="EFTSL" prompt="EFTSL is a representation of the amount of load a student would have when studying. One EFTSL is equivalent to a full study load for one year. If the course is being undertaken on a part-time basis an EFTSL of less than one would be utilised." sqref="C293 C238 C183" xr:uid="{00000000-0002-0000-0900-00000D000000}">
      <formula1>"ⓘ"</formula1>
    </dataValidation>
    <dataValidation type="custom" showInputMessage="1" showErrorMessage="1" errorTitle="Error" error="Cannot enter value in this cell" promptTitle="Total Students (Headcount Basis)" prompt="The total number of enrolled students (existing and commencing students), expressed on a headcount basis" sqref="B48 B213 B103 B158 B268" xr:uid="{00000000-0002-0000-0900-00000E000000}">
      <formula1>"ⓘ"</formula1>
    </dataValidation>
    <dataValidation type="custom" showInputMessage="1" showErrorMessage="1" errorTitle="Error" error="Cannot enter value in this cell" promptTitle="Total Students (EFTSL Basis)" prompt="The total number of enrolled students (existing and commencing students), expressed on an EFTSL basis." sqref="B71 B236 B126 B181 B291" xr:uid="{00000000-0002-0000-0900-00000F000000}">
      <formula1>"ⓘ"</formula1>
    </dataValidation>
    <dataValidation type="custom" showInputMessage="1" showErrorMessage="1" errorTitle="Error" error="Cannot enter value in this cell" promptTitle="Existing Students" prompt="Existing enrolled students. This will not be applicable for new courses where delivery has not yet commenced. " sqref="C52 C217 C107 C162 C272" xr:uid="{00000000-0002-0000-0900-000010000000}">
      <formula1>"ⓘ"</formula1>
    </dataValidation>
    <dataValidation type="custom" showInputMessage="1" showErrorMessage="1" errorTitle="Error" error="Cannot enter value in this cell" promptTitle="EFTSL" prompt="EFTSL is a representation of the amount of load a student would have when studying. One EFTSL is equivalent to a full study load for one year. If the course is being undertaken on a part-time basis, then an EFTSL of less than one would be utilised." sqref="C73 C128" xr:uid="{00000000-0002-0000-0900-000011000000}">
      <formula1>"ⓘ"</formula1>
    </dataValidation>
  </dataValidations>
  <pageMargins left="0.70866141732283472" right="0.70866141732283472" top="0.74803149606299213" bottom="0.74803149606299213" header="0.31496062992125984" footer="0.31496062992125984"/>
  <pageSetup paperSize="9" scale="59" fitToHeight="0" orientation="landscape" r:id="rId1"/>
  <rowBreaks count="5" manualBreakCount="5">
    <brk id="23" max="16383" man="1"/>
    <brk id="78" max="16383" man="1"/>
    <brk id="133" max="16383" man="1"/>
    <brk id="188" max="16383" man="1"/>
    <brk id="243"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12000000}">
          <x14:formula1>
            <xm:f>Selections!$A$2:$A$7</xm:f>
          </x14:formula1>
          <xm:sqref>E30 E85 E140 E195 E250</xm:sqref>
        </x14:dataValidation>
        <x14:dataValidation type="list" allowBlank="1" showInputMessage="1" showErrorMessage="1" xr:uid="{00000000-0002-0000-0900-000013000000}">
          <x14:formula1>
            <xm:f>Selections!$B$2:$B$3</xm:f>
          </x14:formula1>
          <xm:sqref>E5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7"/>
  <sheetViews>
    <sheetView workbookViewId="0">
      <selection activeCell="B29" sqref="B29"/>
    </sheetView>
  </sheetViews>
  <sheetFormatPr defaultColWidth="9.1796875" defaultRowHeight="12.5"/>
  <cols>
    <col min="1" max="1" width="56.1796875" style="1" bestFit="1" customWidth="1"/>
    <col min="2" max="2" width="23.453125" style="1" bestFit="1" customWidth="1"/>
    <col min="3" max="16384" width="9.1796875" style="1"/>
  </cols>
  <sheetData>
    <row r="1" spans="1:3" ht="13">
      <c r="A1" s="7" t="s">
        <v>282</v>
      </c>
      <c r="B1" s="7" t="s">
        <v>283</v>
      </c>
      <c r="C1" s="7" t="s">
        <v>284</v>
      </c>
    </row>
    <row r="2" spans="1:3">
      <c r="A2" s="1" t="s">
        <v>285</v>
      </c>
      <c r="B2" s="1" t="s">
        <v>3</v>
      </c>
      <c r="C2" s="1" t="s">
        <v>286</v>
      </c>
    </row>
    <row r="3" spans="1:3">
      <c r="A3" s="1" t="s">
        <v>287</v>
      </c>
      <c r="B3" s="1" t="s">
        <v>83</v>
      </c>
      <c r="C3" s="1" t="s">
        <v>288</v>
      </c>
    </row>
    <row r="4" spans="1:3">
      <c r="A4" s="1" t="s">
        <v>289</v>
      </c>
    </row>
    <row r="5" spans="1:3">
      <c r="A5" s="1" t="s">
        <v>290</v>
      </c>
    </row>
    <row r="6" spans="1:3">
      <c r="A6" s="1" t="s">
        <v>291</v>
      </c>
    </row>
    <row r="7" spans="1:3">
      <c r="A7" s="1" t="s">
        <v>292</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A2:G89"/>
  <sheetViews>
    <sheetView showGridLines="0" showRowColHeaders="0" topLeftCell="A8" zoomScaleNormal="100" zoomScaleSheetLayoutView="145" workbookViewId="0">
      <selection activeCell="C2" sqref="C2"/>
    </sheetView>
  </sheetViews>
  <sheetFormatPr defaultColWidth="0" defaultRowHeight="12.5"/>
  <cols>
    <col min="1" max="2" width="3.7265625" style="1" customWidth="1"/>
    <col min="3" max="3" width="38.453125" style="1" customWidth="1"/>
    <col min="4" max="4" width="100" style="1" customWidth="1"/>
    <col min="5" max="5" width="3.7265625" style="1" customWidth="1"/>
    <col min="6" max="7" width="0" style="1" hidden="1" customWidth="1"/>
    <col min="8" max="16384" width="9.1796875" style="1" hidden="1"/>
  </cols>
  <sheetData>
    <row r="2" spans="2:4" ht="25">
      <c r="B2" s="5" t="s">
        <v>45</v>
      </c>
    </row>
    <row r="3" spans="2:4" ht="13">
      <c r="D3" s="150" t="s">
        <v>293</v>
      </c>
    </row>
    <row r="5" spans="2:4" ht="23">
      <c r="B5" s="108" t="s">
        <v>46</v>
      </c>
      <c r="C5" s="101"/>
      <c r="D5" s="101"/>
    </row>
    <row r="6" spans="2:4" ht="15" customHeight="1"/>
    <row r="7" spans="2:4" ht="24.75" customHeight="1">
      <c r="C7" s="162" t="s">
        <v>47</v>
      </c>
      <c r="D7" s="162"/>
    </row>
    <row r="8" spans="2:4" ht="34.5" customHeight="1">
      <c r="C8" s="102"/>
      <c r="D8" s="103" t="s">
        <v>48</v>
      </c>
    </row>
    <row r="9" spans="2:4" ht="34.5" customHeight="1">
      <c r="C9" s="104"/>
      <c r="D9" s="105" t="s">
        <v>49</v>
      </c>
    </row>
    <row r="10" spans="2:4" ht="34.5" customHeight="1">
      <c r="C10" s="104"/>
      <c r="D10" s="105" t="s">
        <v>50</v>
      </c>
    </row>
    <row r="11" spans="2:4" ht="34.5" customHeight="1">
      <c r="C11" s="104"/>
      <c r="D11" s="105" t="s">
        <v>51</v>
      </c>
    </row>
    <row r="12" spans="2:4" ht="34.5" customHeight="1">
      <c r="C12" s="104"/>
      <c r="D12" s="105" t="s">
        <v>52</v>
      </c>
    </row>
    <row r="13" spans="2:4" ht="34.5" customHeight="1">
      <c r="C13" s="104"/>
      <c r="D13" s="105" t="s">
        <v>53</v>
      </c>
    </row>
    <row r="14" spans="2:4" ht="34.5" customHeight="1">
      <c r="C14" s="104"/>
      <c r="D14" s="105" t="s">
        <v>54</v>
      </c>
    </row>
    <row r="15" spans="2:4" ht="34.5" customHeight="1">
      <c r="D15" s="100" t="s">
        <v>55</v>
      </c>
    </row>
    <row r="17" spans="2:4" ht="23">
      <c r="B17" s="108" t="s">
        <v>56</v>
      </c>
      <c r="C17" s="101"/>
      <c r="D17" s="101"/>
    </row>
    <row r="19" spans="2:4" ht="30" customHeight="1">
      <c r="C19" s="163" t="s">
        <v>57</v>
      </c>
      <c r="D19" s="163"/>
    </row>
    <row r="20" spans="2:4">
      <c r="C20" s="1" t="s">
        <v>58</v>
      </c>
    </row>
    <row r="26" spans="2:4" ht="23">
      <c r="B26" s="108" t="s">
        <v>59</v>
      </c>
      <c r="C26" s="101"/>
      <c r="D26" s="101"/>
    </row>
    <row r="28" spans="2:4" ht="14">
      <c r="B28" s="6" t="s">
        <v>60</v>
      </c>
    </row>
    <row r="30" spans="2:4">
      <c r="B30" s="1" t="s">
        <v>61</v>
      </c>
    </row>
    <row r="31" spans="2:4" ht="10.5" customHeight="1"/>
    <row r="32" spans="2:4" ht="16.5" customHeight="1">
      <c r="B32" s="109" t="s">
        <v>62</v>
      </c>
      <c r="C32" s="162" t="s">
        <v>63</v>
      </c>
      <c r="D32" s="162"/>
    </row>
    <row r="33" spans="2:4" ht="16.5" customHeight="1">
      <c r="B33" s="106"/>
      <c r="C33" s="162" t="s">
        <v>64</v>
      </c>
      <c r="D33" s="162"/>
    </row>
    <row r="34" spans="2:4" ht="16.5" customHeight="1">
      <c r="B34" s="106"/>
      <c r="C34" s="107"/>
      <c r="D34" s="107"/>
    </row>
    <row r="35" spans="2:4" ht="16.5" customHeight="1">
      <c r="B35" s="109" t="s">
        <v>65</v>
      </c>
      <c r="C35" s="162" t="s">
        <v>66</v>
      </c>
      <c r="D35" s="162"/>
    </row>
    <row r="36" spans="2:4" ht="16.5" customHeight="1">
      <c r="B36" s="106"/>
      <c r="C36" s="162" t="s">
        <v>67</v>
      </c>
      <c r="D36" s="162"/>
    </row>
    <row r="37" spans="2:4" ht="16.5" customHeight="1">
      <c r="B37" s="106"/>
      <c r="C37" s="107"/>
      <c r="D37" s="107"/>
    </row>
    <row r="49" s="1" customFormat="1"/>
    <row r="50" s="1" customFormat="1"/>
    <row r="51" s="1" customFormat="1"/>
    <row r="71" spans="2:4" ht="16.5" customHeight="1">
      <c r="B71" s="109" t="s">
        <v>68</v>
      </c>
      <c r="C71" s="162" t="s">
        <v>69</v>
      </c>
      <c r="D71" s="162"/>
    </row>
    <row r="72" spans="2:4" ht="30" customHeight="1">
      <c r="B72" s="106"/>
      <c r="C72" s="162" t="s">
        <v>70</v>
      </c>
      <c r="D72" s="162"/>
    </row>
    <row r="73" spans="2:4" ht="16.5" customHeight="1">
      <c r="B73" s="106"/>
      <c r="C73" s="162" t="s">
        <v>71</v>
      </c>
      <c r="D73" s="162"/>
    </row>
    <row r="74" spans="2:4" ht="16.5" customHeight="1">
      <c r="B74" s="106"/>
      <c r="C74" s="107"/>
      <c r="D74" s="107"/>
    </row>
    <row r="75" spans="2:4" ht="16.5" customHeight="1">
      <c r="B75" s="109" t="s">
        <v>72</v>
      </c>
      <c r="C75" s="162" t="s">
        <v>73</v>
      </c>
      <c r="D75" s="162"/>
    </row>
    <row r="76" spans="2:4" ht="16.5" customHeight="1">
      <c r="B76" s="106"/>
      <c r="C76" s="162" t="s">
        <v>74</v>
      </c>
      <c r="D76" s="162"/>
    </row>
    <row r="77" spans="2:4" ht="13">
      <c r="B77" s="106">
        <v>5</v>
      </c>
      <c r="C77" s="1" t="s">
        <v>75</v>
      </c>
    </row>
    <row r="89" spans="2:2" ht="13">
      <c r="B89" s="148" t="s">
        <v>76</v>
      </c>
    </row>
  </sheetData>
  <mergeCells count="11">
    <mergeCell ref="C7:D7"/>
    <mergeCell ref="C19:D19"/>
    <mergeCell ref="C32:D32"/>
    <mergeCell ref="C36:D36"/>
    <mergeCell ref="C76:D76"/>
    <mergeCell ref="C71:D71"/>
    <mergeCell ref="C35:D35"/>
    <mergeCell ref="C33:D33"/>
    <mergeCell ref="C72:D72"/>
    <mergeCell ref="C73:D73"/>
    <mergeCell ref="C75:D75"/>
  </mergeCells>
  <pageMargins left="0.70866141732283472" right="0.70866141732283472" top="0.74803149606299213" bottom="0.74803149606299213" header="0.31496062992125984" footer="0.31496062992125984"/>
  <pageSetup paperSize="9" scale="59" fitToHeight="0" orientation="portrait" r:id="rId1"/>
  <rowBreaks count="1" manualBreakCount="1">
    <brk id="25" max="16383" man="1"/>
  </rowBreaks>
  <ignoredErrors>
    <ignoredError sqref="B35 B3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ECFF"/>
    <pageSetUpPr fitToPage="1"/>
  </sheetPr>
  <dimension ref="A1:I47"/>
  <sheetViews>
    <sheetView showGridLines="0" zoomScale="90" zoomScaleNormal="90" workbookViewId="0">
      <pane ySplit="3" topLeftCell="A4" activePane="bottomLeft" state="frozen"/>
      <selection pane="bottomLeft" activeCell="A4" sqref="A4"/>
    </sheetView>
  </sheetViews>
  <sheetFormatPr defaultColWidth="0" defaultRowHeight="18" customHeight="1"/>
  <cols>
    <col min="1" max="2" width="3.7265625" style="4" customWidth="1"/>
    <col min="3" max="3" width="25.453125" style="4" customWidth="1"/>
    <col min="4" max="4" width="49.54296875" style="4" customWidth="1"/>
    <col min="5" max="8" width="18.1796875" style="4" customWidth="1"/>
    <col min="9" max="9" width="3.7265625" style="4" customWidth="1"/>
    <col min="10" max="16384" width="9.1796875" style="4" hidden="1"/>
  </cols>
  <sheetData>
    <row r="1" spans="2:6" ht="12.5"/>
    <row r="2" spans="2:6" ht="25">
      <c r="B2" s="5" t="s">
        <v>77</v>
      </c>
    </row>
    <row r="3" spans="2:6" ht="12.5">
      <c r="B3" s="66"/>
    </row>
    <row r="4" spans="2:6" ht="12.5">
      <c r="B4" s="66"/>
    </row>
    <row r="5" spans="2:6" ht="18" customHeight="1">
      <c r="B5" s="66"/>
      <c r="C5" s="6" t="s">
        <v>78</v>
      </c>
    </row>
    <row r="6" spans="2:6" ht="18" customHeight="1" thickBot="1">
      <c r="B6" s="66"/>
    </row>
    <row r="7" spans="2:6" ht="18" customHeight="1" thickBot="1">
      <c r="B7" s="66"/>
      <c r="C7" s="4" t="s">
        <v>79</v>
      </c>
      <c r="D7" s="152"/>
      <c r="E7" s="153"/>
      <c r="F7" s="153"/>
    </row>
    <row r="8" spans="2:6" ht="18" customHeight="1" thickBot="1"/>
    <row r="9" spans="2:6" ht="18" customHeight="1" thickBot="1">
      <c r="C9" s="4" t="s">
        <v>80</v>
      </c>
      <c r="D9" s="76"/>
    </row>
    <row r="10" spans="2:6" ht="18" customHeight="1" thickBot="1">
      <c r="C10" s="4" t="s">
        <v>81</v>
      </c>
      <c r="D10" s="149"/>
    </row>
    <row r="12" spans="2:6" ht="18" customHeight="1">
      <c r="C12" s="6" t="s">
        <v>82</v>
      </c>
    </row>
    <row r="13" spans="2:6" ht="18" customHeight="1" thickBot="1"/>
    <row r="14" spans="2:6" ht="18" customHeight="1" thickBot="1">
      <c r="B14" s="78" t="s">
        <v>1</v>
      </c>
      <c r="C14" s="4" t="s">
        <v>2</v>
      </c>
      <c r="D14" s="77" t="s">
        <v>83</v>
      </c>
    </row>
    <row r="16" spans="2:6" ht="18" customHeight="1">
      <c r="C16" s="6" t="s">
        <v>84</v>
      </c>
    </row>
    <row r="17" spans="2:7" ht="18" customHeight="1" thickBot="1">
      <c r="D17" s="2" t="s">
        <v>85</v>
      </c>
    </row>
    <row r="18" spans="2:7" ht="18" customHeight="1" thickBot="1">
      <c r="C18" s="4" t="s">
        <v>86</v>
      </c>
      <c r="D18" s="85"/>
    </row>
    <row r="19" spans="2:7" ht="18" customHeight="1" thickBot="1">
      <c r="C19" s="4" t="s">
        <v>87</v>
      </c>
      <c r="D19" s="85" t="s">
        <v>88</v>
      </c>
    </row>
    <row r="20" spans="2:7" ht="18" customHeight="1" thickBot="1">
      <c r="C20" s="4" t="s">
        <v>89</v>
      </c>
      <c r="D20" s="85" t="s">
        <v>88</v>
      </c>
    </row>
    <row r="21" spans="2:7" ht="18" customHeight="1" thickBot="1">
      <c r="C21" s="4" t="s">
        <v>90</v>
      </c>
      <c r="D21" s="85" t="s">
        <v>88</v>
      </c>
    </row>
    <row r="22" spans="2:7" ht="18" customHeight="1" thickBot="1">
      <c r="C22" s="4" t="s">
        <v>91</v>
      </c>
      <c r="D22" s="85" t="s">
        <v>88</v>
      </c>
    </row>
    <row r="24" spans="2:7" ht="18" customHeight="1">
      <c r="B24" s="78" t="s">
        <v>1</v>
      </c>
      <c r="C24" s="6" t="s">
        <v>92</v>
      </c>
    </row>
    <row r="25" spans="2:7" ht="18" customHeight="1" thickBot="1">
      <c r="D25" s="2" t="s">
        <v>93</v>
      </c>
      <c r="E25" s="2" t="s">
        <v>94</v>
      </c>
      <c r="F25" s="2" t="s">
        <v>95</v>
      </c>
      <c r="G25" s="2" t="s">
        <v>96</v>
      </c>
    </row>
    <row r="26" spans="2:7" ht="18" customHeight="1" thickBot="1">
      <c r="C26" s="4" t="s">
        <v>97</v>
      </c>
      <c r="D26" s="85"/>
      <c r="E26" s="86"/>
      <c r="F26" s="87"/>
      <c r="G26" s="110"/>
    </row>
    <row r="27" spans="2:7" ht="18" customHeight="1" thickBot="1">
      <c r="C27" s="4" t="s">
        <v>98</v>
      </c>
      <c r="D27" s="85" t="s">
        <v>99</v>
      </c>
      <c r="E27" s="86"/>
      <c r="F27" s="87"/>
      <c r="G27" s="110"/>
    </row>
    <row r="28" spans="2:7" ht="18" customHeight="1" thickBot="1">
      <c r="C28" s="4" t="s">
        <v>100</v>
      </c>
      <c r="D28" s="85" t="s">
        <v>99</v>
      </c>
      <c r="E28" s="86"/>
      <c r="F28" s="87"/>
      <c r="G28" s="110"/>
    </row>
    <row r="29" spans="2:7" ht="18" customHeight="1" thickBot="1">
      <c r="C29" s="4" t="s">
        <v>101</v>
      </c>
      <c r="D29" s="85" t="s">
        <v>99</v>
      </c>
      <c r="E29" s="86"/>
      <c r="F29" s="87"/>
      <c r="G29" s="110"/>
    </row>
    <row r="30" spans="2:7" ht="18" customHeight="1" thickBot="1">
      <c r="C30" s="4" t="s">
        <v>102</v>
      </c>
      <c r="D30" s="85" t="s">
        <v>99</v>
      </c>
      <c r="E30" s="86"/>
      <c r="F30" s="87"/>
      <c r="G30" s="110"/>
    </row>
    <row r="31" spans="2:7" ht="18" customHeight="1" thickBot="1">
      <c r="C31" s="4" t="s">
        <v>103</v>
      </c>
      <c r="D31" s="85" t="s">
        <v>99</v>
      </c>
      <c r="E31" s="86"/>
      <c r="F31" s="87"/>
      <c r="G31" s="110"/>
    </row>
    <row r="32" spans="2:7" ht="18" customHeight="1" thickBot="1">
      <c r="C32" s="4" t="s">
        <v>104</v>
      </c>
      <c r="D32" s="85" t="s">
        <v>99</v>
      </c>
      <c r="E32" s="86"/>
      <c r="F32" s="87"/>
      <c r="G32" s="110"/>
    </row>
    <row r="33" spans="2:8" ht="18" customHeight="1" thickBot="1">
      <c r="C33" s="4" t="s">
        <v>105</v>
      </c>
      <c r="D33" s="85" t="s">
        <v>99</v>
      </c>
      <c r="E33" s="86"/>
      <c r="F33" s="87"/>
      <c r="G33" s="110"/>
    </row>
    <row r="34" spans="2:8" ht="18" customHeight="1" thickBot="1">
      <c r="C34" s="4" t="s">
        <v>106</v>
      </c>
      <c r="D34" s="85" t="s">
        <v>99</v>
      </c>
      <c r="E34" s="86"/>
      <c r="F34" s="87"/>
      <c r="G34" s="110"/>
    </row>
    <row r="35" spans="2:8" ht="18" customHeight="1" thickBot="1">
      <c r="C35" s="4" t="s">
        <v>107</v>
      </c>
      <c r="D35" s="85" t="s">
        <v>99</v>
      </c>
      <c r="E35" s="86"/>
      <c r="F35" s="87"/>
      <c r="G35" s="110"/>
    </row>
    <row r="37" spans="2:8" ht="18" customHeight="1">
      <c r="B37" s="78" t="s">
        <v>1</v>
      </c>
      <c r="C37" s="6" t="s">
        <v>108</v>
      </c>
    </row>
    <row r="38" spans="2:8" ht="26.5" thickBot="1">
      <c r="D38" s="111" t="s">
        <v>109</v>
      </c>
      <c r="E38" s="111" t="s">
        <v>110</v>
      </c>
      <c r="F38" s="111" t="s">
        <v>111</v>
      </c>
      <c r="G38" s="111" t="s">
        <v>112</v>
      </c>
      <c r="H38" s="111" t="s">
        <v>96</v>
      </c>
    </row>
    <row r="39" spans="2:8" ht="18" customHeight="1" thickBot="1">
      <c r="C39" s="4" t="s">
        <v>113</v>
      </c>
      <c r="D39" s="85"/>
      <c r="E39" s="110"/>
      <c r="F39" s="86"/>
      <c r="G39" s="86"/>
      <c r="H39" s="110"/>
    </row>
    <row r="40" spans="2:8" ht="18" customHeight="1" thickBot="1">
      <c r="C40" s="4" t="s">
        <v>114</v>
      </c>
      <c r="D40" s="85" t="s">
        <v>115</v>
      </c>
      <c r="E40" s="110"/>
      <c r="F40" s="86"/>
      <c r="G40" s="86"/>
      <c r="H40" s="110"/>
    </row>
    <row r="41" spans="2:8" ht="18" customHeight="1" thickBot="1">
      <c r="C41" s="4" t="s">
        <v>116</v>
      </c>
      <c r="D41" s="85" t="s">
        <v>115</v>
      </c>
      <c r="E41" s="110"/>
      <c r="F41" s="86"/>
      <c r="G41" s="86"/>
      <c r="H41" s="110"/>
    </row>
    <row r="42" spans="2:8" ht="18" customHeight="1" thickBot="1">
      <c r="C42" s="4" t="s">
        <v>117</v>
      </c>
      <c r="D42" s="85" t="s">
        <v>115</v>
      </c>
      <c r="E42" s="110"/>
      <c r="F42" s="86"/>
      <c r="G42" s="86"/>
      <c r="H42" s="110"/>
    </row>
    <row r="43" spans="2:8" ht="18" customHeight="1" thickBot="1">
      <c r="C43" s="4" t="s">
        <v>118</v>
      </c>
      <c r="D43" s="85" t="s">
        <v>115</v>
      </c>
      <c r="E43" s="110"/>
      <c r="F43" s="86"/>
      <c r="G43" s="86"/>
      <c r="H43" s="110"/>
    </row>
    <row r="45" spans="2:8" ht="18" customHeight="1">
      <c r="C45" s="6" t="s">
        <v>119</v>
      </c>
    </row>
    <row r="46" spans="2:8" ht="18" customHeight="1" thickBot="1">
      <c r="D46" s="111" t="s">
        <v>120</v>
      </c>
      <c r="E46" s="111" t="s">
        <v>121</v>
      </c>
    </row>
    <row r="47" spans="2:8" ht="18" customHeight="1" thickBot="1">
      <c r="B47" s="78" t="s">
        <v>1</v>
      </c>
      <c r="C47" s="4" t="s">
        <v>122</v>
      </c>
      <c r="D47" s="85" t="s">
        <v>123</v>
      </c>
      <c r="E47" s="85" t="s">
        <v>124</v>
      </c>
    </row>
  </sheetData>
  <mergeCells count="1">
    <mergeCell ref="D7:F7"/>
  </mergeCells>
  <dataValidations count="10">
    <dataValidation type="custom" showInputMessage="1" showErrorMessage="1" errorTitle="Error" error="Cannot enter value in this cell" promptTitle="Financial Reporting Period" prompt="The 12-month period for which your financial reporting is completed and the forecasts have been provided." sqref="B14" xr:uid="{00000000-0002-0000-0200-000000000000}">
      <formula1>"ⓘ"</formula1>
    </dataValidation>
    <dataValidation type="custom" showInputMessage="1" showErrorMessage="1" errorTitle="Error" error="Cannot enter value in this cell" promptTitle="Funding Sources" prompt="All available funding sources, such as loan facilities and related party guarantees. Supporting documentation required." sqref="B37" xr:uid="{00000000-0002-0000-0200-000001000000}">
      <formula1>"ⓘ"</formula1>
    </dataValidation>
    <dataValidation type="custom" showInputMessage="1" showErrorMessage="1" errorTitle="Error" error="Cannot enter value in this cell" promptTitle="Bank Account Details" prompt="All bank accounts held in the name of the provider. Supporting documentation required." sqref="B24" xr:uid="{00000000-0002-0000-0200-000002000000}">
      <formula1>"ⓘ"</formula1>
    </dataValidation>
    <dataValidation allowBlank="1" showInputMessage="1" showErrorMessage="1" promptTitle="Funding Received (to date)" prompt="The amount of funding that has actually been received to date. This does not include undrawn financing facilities." sqref="G38" xr:uid="{00000000-0002-0000-0200-000003000000}"/>
    <dataValidation allowBlank="1" showInputMessage="1" showErrorMessage="1" promptTitle="Total Funding Available" prompt="The total amount of available funding (including: funds already advanced and further undrawn balances)." sqref="F38" xr:uid="{00000000-0002-0000-0200-000004000000}"/>
    <dataValidation allowBlank="1" showInputMessage="1" promptTitle="Commission Calculation Basis" prompt="i.e. percentage of 1st year fees" sqref="D47" xr:uid="{00000000-0002-0000-0200-000005000000}"/>
    <dataValidation allowBlank="1" showInputMessage="1" promptTitle="Commission Rate" prompt="Commission percentage as assumed in the forecast" sqref="E47" xr:uid="{00000000-0002-0000-0200-000006000000}"/>
    <dataValidation type="custom" showInputMessage="1" showErrorMessage="1" errorTitle="Error" error="Cannot enter value in this cell" promptTitle="Agent Commission Rate" prompt="Details of the commission rate paybale to student recuritment agents that has been assumed in the forecast. Only if student recuritments agents will be utilised." sqref="B47" xr:uid="{00000000-0002-0000-0200-000007000000}">
      <formula1>"ⓘ"</formula1>
    </dataValidation>
    <dataValidation type="decimal" allowBlank="1" showInputMessage="1" showErrorMessage="1" errorTitle="Incorrect value" error="Value must be a positive or negative whole number." promptTitle="Positive or Negative Numbers" prompt="Please enter the full account balance without scaling (E.g. 1 Thousand should be entered 1,000. 1 million as 1,000,000). Positive and negative values allowed. Enter overdrawn accounts as a negative." sqref="E26:E35" xr:uid="{00000000-0002-0000-0200-000008000000}">
      <formula1>-999999000</formula1>
      <formula2>999999000</formula2>
    </dataValidation>
    <dataValidation type="decimal" allowBlank="1" showInputMessage="1" showErrorMessage="1" errorTitle="Incorrect value" error="Value must be a positive whole number." promptTitle="Positive Numbers Only" prompt="Please enter the funding amount without scaling (e.g. 1 Thousand should be entered 1,000. 1 million as 1,000,000). Positive values only allowed." sqref="F39:G43" xr:uid="{00000000-0002-0000-0200-000009000000}">
      <formula1>0</formula1>
      <formula2>999999000</formula2>
    </dataValidation>
  </dataValidations>
  <pageMargins left="0.70866141732283472" right="0.70866141732283472" top="0.74803149606299213" bottom="0.74803149606299213" header="0.31496062992125984" footer="0.31496062992125984"/>
  <pageSetup paperSize="9" scale="56"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A000000}">
          <x14:formula1>
            <xm:f>Selections!$B$2:$B$3</xm:f>
          </x14:formula1>
          <xm:sqref>D14</xm:sqref>
        </x14:dataValidation>
        <x14:dataValidation type="list" allowBlank="1" showInputMessage="1" showErrorMessage="1" xr:uid="{00000000-0002-0000-0200-00000B000000}">
          <x14:formula1>
            <xm:f>Selections!$C$2:$C$3</xm:f>
          </x14:formula1>
          <xm:sqref>G26:G35 H39:H43 E39:E43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pageSetUpPr fitToPage="1"/>
  </sheetPr>
  <dimension ref="A1:P76"/>
  <sheetViews>
    <sheetView showGridLines="0" tabSelected="1" zoomScale="90" zoomScaleNormal="90" workbookViewId="0">
      <pane ySplit="7" topLeftCell="A8" activePane="bottomLeft" state="frozen"/>
      <selection pane="bottomLeft" activeCell="F7" sqref="F7"/>
    </sheetView>
  </sheetViews>
  <sheetFormatPr defaultColWidth="0" defaultRowHeight="14"/>
  <cols>
    <col min="1" max="1" width="3.7265625" style="14" customWidth="1"/>
    <col min="2" max="2" width="3.7265625" style="7" customWidth="1"/>
    <col min="3" max="4" width="3.7265625" style="1" customWidth="1"/>
    <col min="5" max="5" width="62.7265625" style="1" customWidth="1"/>
    <col min="6" max="10" width="13.7265625" style="1" customWidth="1"/>
    <col min="11" max="11" width="3.7265625" style="1" customWidth="1"/>
    <col min="12" max="12" width="45.7265625" style="1" customWidth="1"/>
    <col min="13" max="13" width="3.7265625" style="1" customWidth="1"/>
    <col min="14" max="16" width="0" style="1" hidden="1" customWidth="1"/>
    <col min="17" max="16384" width="9.1796875" style="1" hidden="1"/>
  </cols>
  <sheetData>
    <row r="1" spans="2:12">
      <c r="B1" s="10"/>
      <c r="C1" s="7"/>
      <c r="D1" s="7"/>
    </row>
    <row r="2" spans="2:12" ht="25">
      <c r="B2" s="5" t="s">
        <v>125</v>
      </c>
      <c r="C2" s="7"/>
      <c r="D2" s="7"/>
      <c r="F2" s="11"/>
      <c r="G2" s="11"/>
      <c r="H2" s="11"/>
      <c r="I2" s="11"/>
    </row>
    <row r="3" spans="2:12">
      <c r="C3" s="7"/>
      <c r="D3" s="7"/>
      <c r="F3" s="11"/>
      <c r="G3" s="11"/>
      <c r="H3" s="11"/>
      <c r="I3" s="11"/>
    </row>
    <row r="4" spans="2:12" ht="28">
      <c r="C4" s="7"/>
      <c r="D4" s="7"/>
      <c r="E4" s="12" t="s">
        <v>126</v>
      </c>
      <c r="F4" s="11"/>
      <c r="G4" s="11"/>
      <c r="H4" s="11"/>
      <c r="I4" s="11"/>
    </row>
    <row r="5" spans="2:12">
      <c r="B5" s="13"/>
      <c r="C5" s="7"/>
      <c r="D5" s="7"/>
      <c r="F5" s="11"/>
      <c r="G5" s="11"/>
      <c r="H5" s="11"/>
      <c r="I5" s="11"/>
    </row>
    <row r="6" spans="2:12">
      <c r="B6" s="15"/>
      <c r="C6" s="15"/>
      <c r="D6" s="15"/>
      <c r="E6" s="15"/>
      <c r="F6" s="16" t="s">
        <v>294</v>
      </c>
      <c r="G6" s="16" t="s">
        <v>6</v>
      </c>
      <c r="H6" s="16" t="s">
        <v>7</v>
      </c>
      <c r="I6" s="16" t="s">
        <v>8</v>
      </c>
      <c r="J6" s="16" t="s">
        <v>9</v>
      </c>
      <c r="L6" s="16" t="s">
        <v>127</v>
      </c>
    </row>
    <row r="7" spans="2:12">
      <c r="B7" s="15"/>
      <c r="C7" s="15"/>
      <c r="D7" s="15"/>
      <c r="E7" s="15"/>
      <c r="F7" s="16" t="s">
        <v>128</v>
      </c>
      <c r="G7" s="16" t="s">
        <v>128</v>
      </c>
      <c r="H7" s="16" t="s">
        <v>128</v>
      </c>
      <c r="I7" s="16" t="s">
        <v>128</v>
      </c>
      <c r="J7" s="16" t="s">
        <v>128</v>
      </c>
    </row>
    <row r="8" spans="2:12">
      <c r="B8" s="6" t="s">
        <v>129</v>
      </c>
      <c r="C8" s="17"/>
      <c r="D8" s="17"/>
      <c r="E8" s="17"/>
      <c r="F8" s="18"/>
      <c r="G8" s="18"/>
      <c r="H8" s="18"/>
      <c r="I8" s="18"/>
      <c r="J8" s="18"/>
    </row>
    <row r="9" spans="2:12">
      <c r="B9" s="81"/>
      <c r="C9" s="17"/>
      <c r="D9" s="17"/>
      <c r="E9" s="17"/>
      <c r="F9" s="32"/>
      <c r="G9" s="32"/>
      <c r="H9" s="32"/>
      <c r="I9" s="32"/>
      <c r="J9" s="32"/>
    </row>
    <row r="10" spans="2:12">
      <c r="B10" s="19"/>
      <c r="C10" s="19" t="s">
        <v>130</v>
      </c>
      <c r="D10" s="19"/>
      <c r="F10" s="32"/>
      <c r="G10" s="32"/>
      <c r="H10" s="32"/>
      <c r="I10" s="32"/>
      <c r="J10" s="32"/>
    </row>
    <row r="11" spans="2:12" ht="14.5" thickBot="1">
      <c r="B11" s="19"/>
      <c r="D11" s="13" t="s">
        <v>131</v>
      </c>
      <c r="E11" s="13"/>
      <c r="F11" s="32"/>
      <c r="G11" s="32"/>
      <c r="H11" s="32"/>
      <c r="I11" s="32"/>
      <c r="J11" s="32"/>
    </row>
    <row r="12" spans="2:12" ht="14.5" thickBot="1">
      <c r="B12" s="19"/>
      <c r="D12" s="31" t="s">
        <v>1</v>
      </c>
      <c r="E12" s="21" t="s">
        <v>132</v>
      </c>
      <c r="F12" s="34"/>
      <c r="G12" s="34"/>
      <c r="H12" s="34"/>
      <c r="I12" s="34"/>
      <c r="J12" s="34"/>
      <c r="L12" s="73"/>
    </row>
    <row r="13" spans="2:12" ht="14.5" thickBot="1">
      <c r="B13" s="19"/>
      <c r="D13" s="31" t="s">
        <v>1</v>
      </c>
      <c r="E13" s="21" t="s">
        <v>133</v>
      </c>
      <c r="F13" s="34"/>
      <c r="G13" s="34"/>
      <c r="H13" s="34"/>
      <c r="I13" s="34"/>
      <c r="J13" s="34"/>
      <c r="L13" s="73"/>
    </row>
    <row r="14" spans="2:12" ht="14.5" thickBot="1">
      <c r="B14" s="19"/>
      <c r="D14" s="31" t="s">
        <v>1</v>
      </c>
      <c r="E14" s="21" t="s">
        <v>134</v>
      </c>
      <c r="F14" s="34"/>
      <c r="G14" s="34"/>
      <c r="H14" s="34"/>
      <c r="I14" s="34"/>
      <c r="J14" s="34"/>
      <c r="L14" s="73"/>
    </row>
    <row r="15" spans="2:12" ht="14.5" thickBot="1">
      <c r="B15" s="19"/>
      <c r="D15" s="31" t="s">
        <v>1</v>
      </c>
      <c r="E15" s="21" t="s">
        <v>135</v>
      </c>
      <c r="F15" s="34"/>
      <c r="G15" s="34"/>
      <c r="H15" s="34"/>
      <c r="I15" s="34"/>
      <c r="J15" s="34"/>
      <c r="L15" s="73"/>
    </row>
    <row r="16" spans="2:12" ht="14.5" thickBot="1">
      <c r="D16" s="31" t="s">
        <v>1</v>
      </c>
      <c r="E16" s="21" t="s">
        <v>136</v>
      </c>
      <c r="F16" s="34"/>
      <c r="G16" s="34"/>
      <c r="H16" s="34"/>
      <c r="I16" s="34"/>
      <c r="J16" s="34"/>
      <c r="L16" s="73"/>
    </row>
    <row r="17" spans="2:12">
      <c r="B17" s="19"/>
      <c r="C17" s="21"/>
      <c r="D17" s="21"/>
      <c r="F17" s="32"/>
      <c r="G17" s="32"/>
      <c r="H17" s="32"/>
      <c r="I17" s="32"/>
      <c r="J17" s="32"/>
    </row>
    <row r="18" spans="2:12" ht="14.5" thickBot="1">
      <c r="B18" s="19"/>
      <c r="D18" s="26" t="s">
        <v>137</v>
      </c>
      <c r="F18" s="32"/>
      <c r="G18" s="32"/>
      <c r="H18" s="32"/>
      <c r="I18" s="32"/>
      <c r="J18" s="32"/>
    </row>
    <row r="19" spans="2:12" ht="14.5" thickBot="1">
      <c r="B19" s="19"/>
      <c r="D19" s="31" t="s">
        <v>1</v>
      </c>
      <c r="E19" s="21" t="s">
        <v>138</v>
      </c>
      <c r="F19" s="34"/>
      <c r="G19" s="34"/>
      <c r="H19" s="34"/>
      <c r="I19" s="34"/>
      <c r="J19" s="34"/>
      <c r="L19" s="73"/>
    </row>
    <row r="20" spans="2:12" ht="14.5" thickBot="1">
      <c r="B20" s="19"/>
      <c r="D20" s="31" t="s">
        <v>1</v>
      </c>
      <c r="E20" s="21" t="s">
        <v>136</v>
      </c>
      <c r="F20" s="34"/>
      <c r="G20" s="34"/>
      <c r="H20" s="34"/>
      <c r="I20" s="34"/>
      <c r="J20" s="34"/>
      <c r="L20" s="73"/>
    </row>
    <row r="21" spans="2:12">
      <c r="B21" s="19"/>
      <c r="C21" s="21"/>
      <c r="D21" s="21"/>
      <c r="F21" s="32"/>
      <c r="G21" s="32"/>
      <c r="H21" s="32"/>
      <c r="I21" s="32"/>
      <c r="J21" s="32"/>
    </row>
    <row r="22" spans="2:12" ht="14.5" thickBot="1">
      <c r="B22" s="19"/>
      <c r="C22" s="21"/>
      <c r="D22" s="26" t="s">
        <v>139</v>
      </c>
      <c r="F22" s="32"/>
      <c r="G22" s="32"/>
      <c r="H22" s="32"/>
      <c r="I22" s="32"/>
      <c r="J22" s="32"/>
    </row>
    <row r="23" spans="2:12" ht="14.5" thickBot="1">
      <c r="B23" s="19"/>
      <c r="D23" s="31" t="s">
        <v>1</v>
      </c>
      <c r="E23" s="21" t="s">
        <v>140</v>
      </c>
      <c r="F23" s="34"/>
      <c r="G23" s="34"/>
      <c r="H23" s="34"/>
      <c r="I23" s="34"/>
      <c r="J23" s="34"/>
      <c r="L23" s="73"/>
    </row>
    <row r="24" spans="2:12" ht="14.5" thickBot="1">
      <c r="B24" s="19"/>
      <c r="C24" s="19" t="s">
        <v>141</v>
      </c>
      <c r="D24" s="19"/>
      <c r="E24" s="19"/>
      <c r="F24" s="40">
        <f>SUM(F12:F23)</f>
        <v>0</v>
      </c>
      <c r="G24" s="40">
        <f>SUM(G12:G23)</f>
        <v>0</v>
      </c>
      <c r="H24" s="40">
        <f>SUM(H12:H23)</f>
        <v>0</v>
      </c>
      <c r="I24" s="40">
        <f>SUM(I12:I23)</f>
        <v>0</v>
      </c>
      <c r="J24" s="40">
        <f>SUM(J12:J23)</f>
        <v>0</v>
      </c>
    </row>
    <row r="25" spans="2:12">
      <c r="B25" s="19"/>
      <c r="C25" s="21"/>
      <c r="D25" s="21"/>
      <c r="E25" s="23"/>
      <c r="F25" s="35"/>
      <c r="G25" s="35"/>
      <c r="H25" s="35"/>
      <c r="I25" s="35"/>
      <c r="J25" s="35"/>
    </row>
    <row r="26" spans="2:12" ht="14.5" thickBot="1">
      <c r="B26" s="19"/>
      <c r="C26" s="19" t="s">
        <v>142</v>
      </c>
      <c r="D26" s="19"/>
      <c r="F26" s="32"/>
      <c r="G26" s="32"/>
      <c r="H26" s="32"/>
      <c r="I26" s="32"/>
      <c r="J26" s="32"/>
    </row>
    <row r="27" spans="2:12" ht="14.5" thickBot="1">
      <c r="B27" s="19"/>
      <c r="C27" s="20" t="s">
        <v>1</v>
      </c>
      <c r="D27" s="21" t="s">
        <v>143</v>
      </c>
      <c r="F27" s="34"/>
      <c r="G27" s="34"/>
      <c r="H27" s="34"/>
      <c r="I27" s="34"/>
      <c r="J27" s="34"/>
      <c r="L27" s="73"/>
    </row>
    <row r="28" spans="2:12" ht="14.5" thickBot="1">
      <c r="B28" s="19"/>
      <c r="C28" s="20" t="s">
        <v>1</v>
      </c>
      <c r="D28" s="21" t="s">
        <v>144</v>
      </c>
      <c r="F28" s="34"/>
      <c r="G28" s="34"/>
      <c r="H28" s="34"/>
      <c r="I28" s="34"/>
      <c r="J28" s="34"/>
      <c r="L28" s="73"/>
    </row>
    <row r="29" spans="2:12" ht="14.5" thickBot="1">
      <c r="B29" s="19"/>
      <c r="C29" s="20" t="s">
        <v>1</v>
      </c>
      <c r="D29" s="21" t="s">
        <v>145</v>
      </c>
      <c r="F29" s="34"/>
      <c r="G29" s="34"/>
      <c r="H29" s="34"/>
      <c r="I29" s="34"/>
      <c r="J29" s="34"/>
      <c r="L29" s="73"/>
    </row>
    <row r="30" spans="2:12" ht="14.5" thickBot="1">
      <c r="B30" s="19"/>
      <c r="C30" s="20" t="s">
        <v>1</v>
      </c>
      <c r="D30" s="21" t="s">
        <v>146</v>
      </c>
      <c r="F30" s="34"/>
      <c r="G30" s="34"/>
      <c r="H30" s="34"/>
      <c r="I30" s="34"/>
      <c r="J30" s="34"/>
      <c r="L30" s="73"/>
    </row>
    <row r="31" spans="2:12" ht="14.5" thickBot="1">
      <c r="B31" s="19"/>
      <c r="C31" s="20" t="s">
        <v>1</v>
      </c>
      <c r="D31" s="21" t="s">
        <v>147</v>
      </c>
      <c r="F31" s="34"/>
      <c r="G31" s="34"/>
      <c r="H31" s="34"/>
      <c r="I31" s="34"/>
      <c r="J31" s="34"/>
      <c r="L31" s="73"/>
    </row>
    <row r="32" spans="2:12" ht="14.5" thickBot="1">
      <c r="B32" s="19"/>
      <c r="C32" s="20" t="s">
        <v>1</v>
      </c>
      <c r="D32" s="21" t="s">
        <v>148</v>
      </c>
      <c r="F32" s="34"/>
      <c r="G32" s="34"/>
      <c r="H32" s="34"/>
      <c r="I32" s="34"/>
      <c r="J32" s="34"/>
      <c r="L32" s="73"/>
    </row>
    <row r="33" spans="1:12" ht="14.5" thickBot="1">
      <c r="B33" s="19"/>
      <c r="C33" s="19" t="s">
        <v>149</v>
      </c>
      <c r="D33" s="19"/>
      <c r="F33" s="40">
        <f>SUM(F27:F32)</f>
        <v>0</v>
      </c>
      <c r="G33" s="40">
        <f>SUM(G27:G32)</f>
        <v>0</v>
      </c>
      <c r="H33" s="40">
        <f>SUM(H27:H32)</f>
        <v>0</v>
      </c>
      <c r="I33" s="40">
        <f>SUM(I27:I32)</f>
        <v>0</v>
      </c>
      <c r="J33" s="40">
        <f>SUM(J27:J32)</f>
        <v>0</v>
      </c>
    </row>
    <row r="34" spans="1:12" s="13" customFormat="1" ht="14.5">
      <c r="A34" s="25"/>
      <c r="B34" s="17"/>
      <c r="C34" s="17"/>
      <c r="D34" s="17"/>
      <c r="E34" s="26"/>
      <c r="F34" s="35"/>
      <c r="G34" s="35"/>
      <c r="H34" s="35"/>
      <c r="I34" s="35"/>
      <c r="J34" s="35"/>
    </row>
    <row r="35" spans="1:12" ht="14.5" thickBot="1">
      <c r="B35" s="19"/>
      <c r="C35" s="19" t="s">
        <v>150</v>
      </c>
      <c r="D35" s="19"/>
      <c r="E35" s="21"/>
      <c r="F35" s="35"/>
      <c r="G35" s="35"/>
      <c r="H35" s="35"/>
      <c r="I35" s="35"/>
      <c r="J35" s="35"/>
    </row>
    <row r="36" spans="1:12" ht="14.5" thickBot="1">
      <c r="B36" s="19"/>
      <c r="C36" s="20" t="s">
        <v>1</v>
      </c>
      <c r="D36" s="21" t="s">
        <v>151</v>
      </c>
      <c r="F36" s="34"/>
      <c r="G36" s="34"/>
      <c r="H36" s="34"/>
      <c r="I36" s="34"/>
      <c r="J36" s="34"/>
      <c r="L36" s="73"/>
    </row>
    <row r="37" spans="1:12" ht="14.5" thickBot="1">
      <c r="B37" s="19"/>
      <c r="C37" s="20" t="s">
        <v>1</v>
      </c>
      <c r="D37" s="21" t="s">
        <v>152</v>
      </c>
      <c r="F37" s="34"/>
      <c r="G37" s="34"/>
      <c r="H37" s="34"/>
      <c r="I37" s="34"/>
      <c r="J37" s="34"/>
      <c r="L37" s="73"/>
    </row>
    <row r="38" spans="1:12" ht="14.5" thickBot="1">
      <c r="B38" s="19"/>
      <c r="C38" s="20" t="s">
        <v>1</v>
      </c>
      <c r="D38" s="21" t="s">
        <v>153</v>
      </c>
      <c r="F38" s="34"/>
      <c r="G38" s="34"/>
      <c r="H38" s="34"/>
      <c r="I38" s="34"/>
      <c r="J38" s="34"/>
      <c r="L38" s="73"/>
    </row>
    <row r="39" spans="1:12" ht="14.5" thickBot="1">
      <c r="B39" s="19"/>
      <c r="C39" s="20" t="s">
        <v>1</v>
      </c>
      <c r="D39" s="21" t="s">
        <v>154</v>
      </c>
      <c r="F39" s="34"/>
      <c r="G39" s="34"/>
      <c r="H39" s="34"/>
      <c r="I39" s="34"/>
      <c r="J39" s="34"/>
      <c r="L39" s="73"/>
    </row>
    <row r="40" spans="1:12" ht="14.5" thickBot="1">
      <c r="B40" s="19"/>
      <c r="C40" s="20" t="s">
        <v>1</v>
      </c>
      <c r="D40" s="21" t="s">
        <v>155</v>
      </c>
      <c r="F40" s="34"/>
      <c r="G40" s="34"/>
      <c r="H40" s="34"/>
      <c r="I40" s="34"/>
      <c r="J40" s="34"/>
      <c r="L40" s="73"/>
    </row>
    <row r="41" spans="1:12" ht="14.5" thickBot="1">
      <c r="B41" s="19"/>
      <c r="C41" s="19" t="s">
        <v>156</v>
      </c>
      <c r="D41" s="19"/>
      <c r="E41" s="17"/>
      <c r="F41" s="40">
        <f>SUM(F36:F40)</f>
        <v>0</v>
      </c>
      <c r="G41" s="40">
        <f>SUM(G36:G40)</f>
        <v>0</v>
      </c>
      <c r="H41" s="40">
        <f>SUM(H36:H40)</f>
        <v>0</v>
      </c>
      <c r="I41" s="40">
        <f>SUM(I36:I40)</f>
        <v>0</v>
      </c>
      <c r="J41" s="40">
        <f>SUM(J36:J40)</f>
        <v>0</v>
      </c>
    </row>
    <row r="42" spans="1:12" ht="14.5" thickBot="1">
      <c r="B42" s="19"/>
      <c r="C42" s="19"/>
      <c r="D42" s="19"/>
      <c r="E42" s="17"/>
      <c r="F42" s="35"/>
      <c r="G42" s="35"/>
      <c r="H42" s="35"/>
      <c r="I42" s="35"/>
      <c r="J42" s="35"/>
    </row>
    <row r="43" spans="1:12" ht="14.5" thickBot="1">
      <c r="B43" s="6" t="s">
        <v>157</v>
      </c>
      <c r="C43" s="81"/>
      <c r="D43" s="81"/>
      <c r="E43" s="81"/>
      <c r="F43" s="39">
        <f>F24+F33+F41</f>
        <v>0</v>
      </c>
      <c r="G43" s="39">
        <f>G24+G33+G41</f>
        <v>0</v>
      </c>
      <c r="H43" s="39">
        <f>H24+H33+H41</f>
        <v>0</v>
      </c>
      <c r="I43" s="39">
        <f>I24+I33+I41</f>
        <v>0</v>
      </c>
      <c r="J43" s="39">
        <f>J24+J33+J41</f>
        <v>0</v>
      </c>
    </row>
    <row r="44" spans="1:12">
      <c r="B44" s="1"/>
      <c r="F44" s="35"/>
      <c r="G44" s="35"/>
      <c r="H44" s="35"/>
      <c r="I44" s="35"/>
      <c r="J44" s="35"/>
    </row>
    <row r="45" spans="1:12">
      <c r="B45" s="6" t="s">
        <v>158</v>
      </c>
      <c r="C45" s="28"/>
      <c r="D45" s="28"/>
      <c r="E45" s="28"/>
      <c r="F45" s="33"/>
      <c r="G45" s="33"/>
      <c r="H45" s="33"/>
      <c r="I45" s="33"/>
      <c r="J45" s="33"/>
    </row>
    <row r="46" spans="1:12">
      <c r="B46" s="81"/>
      <c r="C46" s="28"/>
      <c r="D46" s="28"/>
      <c r="E46" s="28"/>
      <c r="F46" s="33"/>
      <c r="G46" s="33"/>
      <c r="H46" s="33"/>
      <c r="I46" s="33"/>
      <c r="J46" s="33"/>
    </row>
    <row r="47" spans="1:12" ht="14.5" thickBot="1">
      <c r="B47" s="1"/>
      <c r="C47" s="19" t="s">
        <v>159</v>
      </c>
      <c r="D47" s="19"/>
      <c r="F47" s="32"/>
      <c r="G47" s="32"/>
      <c r="H47" s="32"/>
      <c r="I47" s="32"/>
      <c r="J47" s="32"/>
    </row>
    <row r="48" spans="1:12" ht="14.5" thickBot="1">
      <c r="B48" s="1"/>
      <c r="C48" s="20" t="s">
        <v>1</v>
      </c>
      <c r="D48" s="21" t="s">
        <v>160</v>
      </c>
      <c r="F48" s="34"/>
      <c r="G48" s="34"/>
      <c r="H48" s="34"/>
      <c r="I48" s="34"/>
      <c r="J48" s="34"/>
      <c r="L48" s="73"/>
    </row>
    <row r="49" spans="1:12" ht="14.5" thickBot="1">
      <c r="B49" s="1"/>
      <c r="C49" s="20" t="s">
        <v>1</v>
      </c>
      <c r="D49" s="21" t="s">
        <v>161</v>
      </c>
      <c r="F49" s="34"/>
      <c r="G49" s="34"/>
      <c r="H49" s="34"/>
      <c r="I49" s="34"/>
      <c r="J49" s="34"/>
      <c r="L49" s="73"/>
    </row>
    <row r="50" spans="1:12" ht="14.5" thickBot="1">
      <c r="B50" s="1"/>
      <c r="C50" s="20" t="s">
        <v>1</v>
      </c>
      <c r="D50" s="21" t="s">
        <v>162</v>
      </c>
      <c r="F50" s="34"/>
      <c r="G50" s="34"/>
      <c r="H50" s="34"/>
      <c r="I50" s="34"/>
      <c r="J50" s="34"/>
      <c r="L50" s="73"/>
    </row>
    <row r="51" spans="1:12" ht="14.5" thickBot="1">
      <c r="B51" s="1"/>
      <c r="C51" s="20" t="s">
        <v>1</v>
      </c>
      <c r="D51" s="21" t="s">
        <v>163</v>
      </c>
      <c r="F51" s="34"/>
      <c r="G51" s="34"/>
      <c r="H51" s="34"/>
      <c r="I51" s="34"/>
      <c r="J51" s="34"/>
      <c r="L51" s="73"/>
    </row>
    <row r="52" spans="1:12" ht="14.5" thickBot="1">
      <c r="B52" s="1"/>
      <c r="C52" s="19" t="s">
        <v>164</v>
      </c>
      <c r="D52" s="19"/>
      <c r="E52" s="19"/>
      <c r="F52" s="40">
        <f>SUM(F48:F51)</f>
        <v>0</v>
      </c>
      <c r="G52" s="40">
        <f>SUM(G48:G51)</f>
        <v>0</v>
      </c>
      <c r="H52" s="40">
        <f>SUM(H48:H51)</f>
        <v>0</v>
      </c>
      <c r="I52" s="40">
        <f>SUM(I48:I51)</f>
        <v>0</v>
      </c>
      <c r="J52" s="40">
        <f>SUM(J48:J51)</f>
        <v>0</v>
      </c>
    </row>
    <row r="53" spans="1:12" ht="14.5" thickBot="1">
      <c r="B53" s="1"/>
      <c r="C53" s="19"/>
      <c r="D53" s="19"/>
      <c r="E53" s="23"/>
      <c r="F53" s="35"/>
      <c r="G53" s="35"/>
      <c r="H53" s="35"/>
      <c r="I53" s="35"/>
      <c r="J53" s="35"/>
    </row>
    <row r="54" spans="1:12" ht="14.5" thickBot="1">
      <c r="B54" s="1"/>
      <c r="C54" s="20" t="s">
        <v>1</v>
      </c>
      <c r="D54" s="21" t="s">
        <v>165</v>
      </c>
      <c r="F54" s="34"/>
      <c r="G54" s="34"/>
      <c r="H54" s="34"/>
      <c r="I54" s="34"/>
      <c r="J54" s="34"/>
      <c r="L54" s="73"/>
    </row>
    <row r="55" spans="1:12" ht="14.5" thickBot="1">
      <c r="B55" s="1"/>
      <c r="C55" s="20" t="s">
        <v>1</v>
      </c>
      <c r="D55" s="21" t="s">
        <v>166</v>
      </c>
      <c r="F55" s="34"/>
      <c r="G55" s="34"/>
      <c r="H55" s="34"/>
      <c r="I55" s="34"/>
      <c r="J55" s="34"/>
      <c r="L55" s="73"/>
    </row>
    <row r="56" spans="1:12" ht="14.5" thickBot="1">
      <c r="B56" s="1"/>
      <c r="C56" s="20" t="s">
        <v>1</v>
      </c>
      <c r="D56" s="21" t="s">
        <v>167</v>
      </c>
      <c r="F56" s="34"/>
      <c r="G56" s="34"/>
      <c r="H56" s="34"/>
      <c r="I56" s="34"/>
      <c r="J56" s="34"/>
      <c r="L56" s="73"/>
    </row>
    <row r="57" spans="1:12" ht="14.5" thickBot="1">
      <c r="B57" s="1"/>
      <c r="C57" s="20" t="s">
        <v>1</v>
      </c>
      <c r="D57" s="21" t="s">
        <v>168</v>
      </c>
      <c r="F57" s="34"/>
      <c r="G57" s="34"/>
      <c r="H57" s="34"/>
      <c r="I57" s="34"/>
      <c r="J57" s="34"/>
      <c r="L57" s="73"/>
    </row>
    <row r="58" spans="1:12" ht="14.5" thickBot="1">
      <c r="B58" s="1"/>
      <c r="C58" s="20" t="s">
        <v>1</v>
      </c>
      <c r="D58" s="21" t="s">
        <v>169</v>
      </c>
      <c r="F58" s="34"/>
      <c r="G58" s="34"/>
      <c r="H58" s="34"/>
      <c r="I58" s="34"/>
      <c r="J58" s="34"/>
      <c r="L58" s="73"/>
    </row>
    <row r="59" spans="1:12" ht="14.5" thickBot="1">
      <c r="B59" s="1"/>
      <c r="C59" s="20" t="s">
        <v>1</v>
      </c>
      <c r="D59" s="21" t="s">
        <v>170</v>
      </c>
      <c r="F59" s="34"/>
      <c r="G59" s="34"/>
      <c r="H59" s="34"/>
      <c r="I59" s="34"/>
      <c r="J59" s="34"/>
      <c r="L59" s="73"/>
    </row>
    <row r="60" spans="1:12" ht="14.5" thickBot="1">
      <c r="B60" s="1"/>
      <c r="C60" s="20" t="s">
        <v>1</v>
      </c>
      <c r="D60" s="29" t="s">
        <v>171</v>
      </c>
      <c r="F60" s="34"/>
      <c r="G60" s="34"/>
      <c r="H60" s="34"/>
      <c r="I60" s="34"/>
      <c r="J60" s="34"/>
      <c r="L60" s="73"/>
    </row>
    <row r="61" spans="1:12" ht="14.5" thickBot="1">
      <c r="B61" s="1"/>
      <c r="C61" s="20" t="s">
        <v>1</v>
      </c>
      <c r="D61" s="21" t="s">
        <v>172</v>
      </c>
      <c r="F61" s="34"/>
      <c r="G61" s="34"/>
      <c r="H61" s="34"/>
      <c r="I61" s="34"/>
      <c r="J61" s="34"/>
      <c r="L61" s="73"/>
    </row>
    <row r="62" spans="1:12" ht="14.5" thickBot="1">
      <c r="A62" s="89"/>
      <c r="B62" s="21"/>
      <c r="C62" s="21"/>
      <c r="D62" s="21"/>
      <c r="E62" s="21"/>
      <c r="F62" s="35"/>
      <c r="G62" s="35"/>
      <c r="H62" s="35"/>
      <c r="I62" s="35"/>
      <c r="J62" s="35"/>
    </row>
    <row r="63" spans="1:12" ht="14.5" thickBot="1">
      <c r="A63" s="89"/>
      <c r="B63" s="6" t="s">
        <v>173</v>
      </c>
      <c r="C63" s="21"/>
      <c r="D63" s="21"/>
      <c r="E63" s="21"/>
      <c r="F63" s="39">
        <f>SUM(F52:F61)</f>
        <v>0</v>
      </c>
      <c r="G63" s="39">
        <f>SUM(G52:G61)</f>
        <v>0</v>
      </c>
      <c r="H63" s="39">
        <f>SUM(H52:H61)</f>
        <v>0</v>
      </c>
      <c r="I63" s="39">
        <f>SUM(I52:I61)</f>
        <v>0</v>
      </c>
      <c r="J63" s="39">
        <f>SUM(J52:J61)</f>
        <v>0</v>
      </c>
    </row>
    <row r="64" spans="1:12" ht="14.5" thickBot="1">
      <c r="A64" s="89"/>
      <c r="B64" s="21"/>
      <c r="C64" s="21"/>
      <c r="D64" s="21"/>
      <c r="E64" s="21"/>
      <c r="F64" s="38"/>
      <c r="G64" s="38"/>
      <c r="H64" s="38"/>
      <c r="I64" s="38"/>
      <c r="J64" s="38"/>
    </row>
    <row r="65" spans="2:12" ht="14.5" thickBot="1">
      <c r="B65" s="6" t="s">
        <v>174</v>
      </c>
      <c r="C65" s="27"/>
      <c r="D65" s="27"/>
      <c r="E65" s="27"/>
      <c r="F65" s="39">
        <f>F43-F63</f>
        <v>0</v>
      </c>
      <c r="G65" s="39">
        <f>G43-G63</f>
        <v>0</v>
      </c>
      <c r="H65" s="39">
        <f>H43-H63</f>
        <v>0</v>
      </c>
      <c r="I65" s="39">
        <f>I43-I63</f>
        <v>0</v>
      </c>
      <c r="J65" s="39">
        <f>J43-J63</f>
        <v>0</v>
      </c>
    </row>
    <row r="66" spans="2:12" ht="14.5" thickBot="1">
      <c r="B66" s="82"/>
      <c r="F66" s="35"/>
      <c r="G66" s="35"/>
      <c r="H66" s="35"/>
      <c r="I66" s="35"/>
      <c r="J66" s="35"/>
    </row>
    <row r="67" spans="2:12" ht="14.5" thickBot="1">
      <c r="B67" s="1"/>
      <c r="C67" s="20" t="s">
        <v>1</v>
      </c>
      <c r="D67" s="21" t="s">
        <v>175</v>
      </c>
      <c r="F67" s="34"/>
      <c r="G67" s="34"/>
      <c r="H67" s="34"/>
      <c r="I67" s="34"/>
      <c r="J67" s="34"/>
      <c r="L67" s="73"/>
    </row>
    <row r="68" spans="2:12" ht="14.5" thickBot="1">
      <c r="B68" s="1"/>
      <c r="C68" s="20" t="s">
        <v>1</v>
      </c>
      <c r="D68" s="21" t="s">
        <v>176</v>
      </c>
      <c r="F68" s="34"/>
      <c r="G68" s="34"/>
      <c r="H68" s="34"/>
      <c r="I68" s="34"/>
      <c r="J68" s="34"/>
      <c r="L68" s="73"/>
    </row>
    <row r="69" spans="2:12" ht="14.5" thickBot="1">
      <c r="B69" s="1"/>
      <c r="C69" s="20" t="s">
        <v>1</v>
      </c>
      <c r="D69" s="21" t="s">
        <v>177</v>
      </c>
      <c r="F69" s="58"/>
      <c r="G69" s="58"/>
      <c r="H69" s="58"/>
      <c r="I69" s="58"/>
      <c r="J69" s="58"/>
      <c r="L69" s="73"/>
    </row>
    <row r="70" spans="2:12" ht="14.5" thickBot="1">
      <c r="B70" s="1"/>
      <c r="C70" s="20" t="s">
        <v>1</v>
      </c>
      <c r="D70" s="21" t="s">
        <v>178</v>
      </c>
      <c r="F70" s="34"/>
      <c r="G70" s="34"/>
      <c r="H70" s="34"/>
      <c r="I70" s="34"/>
      <c r="J70" s="34"/>
      <c r="L70" s="73"/>
    </row>
    <row r="71" spans="2:12" ht="14.5" thickBot="1">
      <c r="B71" s="1"/>
      <c r="C71" s="20" t="s">
        <v>1</v>
      </c>
      <c r="D71" s="21" t="s">
        <v>179</v>
      </c>
      <c r="F71" s="34"/>
      <c r="G71" s="34"/>
      <c r="H71" s="34"/>
      <c r="I71" s="34"/>
      <c r="J71" s="34"/>
      <c r="L71" s="73"/>
    </row>
    <row r="72" spans="2:12" ht="14.5" thickBot="1">
      <c r="B72" s="20"/>
      <c r="F72" s="35"/>
      <c r="G72" s="35"/>
      <c r="H72" s="35"/>
      <c r="I72" s="35"/>
      <c r="J72" s="35"/>
    </row>
    <row r="73" spans="2:12" ht="14.5" thickBot="1">
      <c r="B73" s="6" t="s">
        <v>180</v>
      </c>
      <c r="C73" s="27"/>
      <c r="D73" s="27"/>
      <c r="E73" s="27"/>
      <c r="F73" s="39">
        <f>F65+F67-F68-F69-F70-F71</f>
        <v>0</v>
      </c>
      <c r="G73" s="39">
        <f>G65+G67-G68-G69-G70-G71</f>
        <v>0</v>
      </c>
      <c r="H73" s="39">
        <f>H65+H67-H68-H69-H70-H71</f>
        <v>0</v>
      </c>
      <c r="I73" s="39">
        <f>I65+I67-I68-I69-I70-I71</f>
        <v>0</v>
      </c>
      <c r="J73" s="39">
        <f>J65+J67-J68-J69-J70-J71</f>
        <v>0</v>
      </c>
    </row>
    <row r="74" spans="2:12">
      <c r="B74" s="19"/>
      <c r="F74" s="36"/>
      <c r="G74" s="36"/>
      <c r="H74" s="36"/>
      <c r="I74" s="36"/>
      <c r="J74" s="36"/>
    </row>
    <row r="75" spans="2:12">
      <c r="B75" s="30"/>
      <c r="F75" s="24"/>
      <c r="G75" s="24"/>
      <c r="H75" s="24"/>
      <c r="I75" s="24"/>
      <c r="J75" s="24"/>
    </row>
    <row r="76" spans="2:12">
      <c r="F76" s="24"/>
      <c r="G76" s="24"/>
      <c r="H76" s="24"/>
      <c r="I76" s="24"/>
      <c r="J76" s="24"/>
    </row>
  </sheetData>
  <dataValidations xWindow="560" yWindow="501" count="39">
    <dataValidation type="custom" showInputMessage="1" showErrorMessage="1" errorTitle="Error" error="Cannot enter value in this cell" promptTitle="FEE-HELP " prompt="Revenue received from FEE-HELP enrolled students" sqref="D12" xr:uid="{00000000-0002-0000-0300-000000000000}">
      <formula1>"ⓘ"</formula1>
    </dataValidation>
    <dataValidation type="custom" showInputMessage="1" showErrorMessage="1" errorTitle="Error" error="Cannot enter value in this cell" promptTitle="Income Tax" prompt="Enter income tax expense as a positive value and an income tax benefit/credit as a negative value. " sqref="C69" xr:uid="{00000000-0002-0000-0300-000001000000}">
      <formula1>"ⓘ"</formula1>
    </dataValidation>
    <dataValidation type="custom" showInputMessage="1" showErrorMessage="1" errorTitle="Error" error="Cannot enter value in this cell" promptTitle="Other Expenses" prompt="All other operating expenditure not previously captured" sqref="C61" xr:uid="{00000000-0002-0000-0300-000002000000}">
      <formula1>"ⓘ"</formula1>
    </dataValidation>
    <dataValidation type="custom" showInputMessage="1" showErrorMessage="1" errorTitle="Error" error="Cannot enter value in this cell" promptTitle="Library &amp; Learning Resources" prompt="Includes non-labour expenditure related to library and learning resources. This includes but is not limited to journals, books and subscriptions.  " sqref="C57" xr:uid="{00000000-0002-0000-0300-000003000000}">
      <formula1>"ⓘ"</formula1>
    </dataValidation>
    <dataValidation type="custom" showInputMessage="1" showErrorMessage="1" errorTitle="Error" error="Cannot enter value in this cell" promptTitle="Occupancy Costs " prompt="Expenditure related to the occupancy of the provider’s premises. This includes but is not limited to rent, outgoings and utilities charges." sqref="C56" xr:uid="{00000000-0002-0000-0300-000004000000}">
      <formula1>"ⓘ"</formula1>
    </dataValidation>
    <dataValidation type="custom" showInputMessage="1" showErrorMessage="1" errorTitle="Error" error="Cannot enter value in this cell" promptTitle="Marketing &amp; student recruitment" prompt="Includes all non-labour expenditure related to marketing, promotion and student recruitment. This may include agent’s commissions, advertising and discounts." sqref="C55" xr:uid="{00000000-0002-0000-0300-000005000000}">
      <formula1>"ⓘ"</formula1>
    </dataValidation>
    <dataValidation type="custom" showInputMessage="1" showErrorMessage="1" errorTitle="Error" error="Cannot enter value in this cell" promptTitle="Third Party Teaching &amp; Learning" prompt="Payments made to third parties for the delivery of the provider’s courses" sqref="C58" xr:uid="{00000000-0002-0000-0300-000006000000}">
      <formula1>"ⓘ"</formula1>
    </dataValidation>
    <dataValidation type="custom" showInputMessage="1" showErrorMessage="1" errorTitle="Error" error="Cannot enter value in this cell" promptTitle="Interest expense &amp; finance costs" prompt="Includes interest incurred on hire purchase agreements, bank overdraft and other facilities and other costs associated with borrowings" sqref="C68" xr:uid="{00000000-0002-0000-0300-000007000000}">
      <formula1>"ⓘ"</formula1>
    </dataValidation>
    <dataValidation type="custom" showInputMessage="1" showErrorMessage="1" errorTitle="Error" error="Cannot enter value in this cell" promptTitle="IT &amp; Software Licencing" prompt="Non-capitalised expenditure related to the IT and software licencing." sqref="C59" xr:uid="{00000000-0002-0000-0300-000008000000}">
      <formula1>"ⓘ"</formula1>
    </dataValidation>
    <dataValidation type="custom" showInputMessage="1" showErrorMessage="1" errorTitle="Error" error="Cannot enter value in this cell" promptTitle="Depreciation and Amortisation" prompt="Includes amortisation relevant to intangible assets" sqref="C71" xr:uid="{00000000-0002-0000-0300-000009000000}">
      <formula1>"ⓘ"</formula1>
    </dataValidation>
    <dataValidation type="custom" showInputMessage="1" showErrorMessage="1" errorTitle="Error" error="Cannot enter value in this cell" promptTitle="Non-Academic Employee Expenses" prompt="Includes all salaries, wages and associated oncosts (such as superannuation, payroll tax, fringe benefits tax) related to the employment of non-academic staff who are not involved in the development, delivery of education courses." sqref="C51" xr:uid="{00000000-0002-0000-0300-00000A000000}">
      <formula1>"ⓘ"</formula1>
    </dataValidation>
    <dataValidation type="custom" showInputMessage="1" showErrorMessage="1" errorTitle="Error" error="Cannot enter value in this cell" promptTitle="Non-HE Academic Employee Exp" prompt="Includes all salaries, wages and associated oncosts (such as superannuation, payroll tax, fringe benefits tax) related to the employment of academic staff involved in the development, delivery and assessment of non-higher education courses. " sqref="C49" xr:uid="{00000000-0002-0000-0300-00000B000000}">
      <formula1>"ⓘ"</formula1>
    </dataValidation>
    <dataValidation type="custom" showInputMessage="1" showErrorMessage="1" errorTitle="Error" error="Cannot enter value in this cell" promptTitle="HE Academic Employee Related Exp" prompt="Includes all salaries, wages and associated oncosts (such as superannuation, payroll tax, fringe benefits tax) related to the employment of academic staff involved in the development, delivery and assessment of higher education courses. " sqref="C48" xr:uid="{00000000-0002-0000-0300-00000C000000}">
      <formula1>"ⓘ"</formula1>
    </dataValidation>
    <dataValidation type="custom" showInputMessage="1" showErrorMessage="1" errorTitle="Error" error="Cannot enter value in this cell" promptTitle="Other Revenue" prompt="Revenue from any other source which has not previously been captured" sqref="C40" xr:uid="{00000000-0002-0000-0300-00000D000000}">
      <formula1>"ⓘ"</formula1>
    </dataValidation>
    <dataValidation type="custom" showInputMessage="1" showErrorMessage="1" errorTitle="Error" error="Cannot enter value in this cell" promptTitle="Research Related Revenue" prompt="Revenue received from all sources (government and non-government) for conducting research activities" sqref="C38" xr:uid="{00000000-0002-0000-0300-00000E000000}">
      <formula1>"ⓘ"</formula1>
    </dataValidation>
    <dataValidation type="custom" showInputMessage="1" showErrorMessage="1" errorTitle="Error" error="Cannot enter value in this cell" promptTitle="Government Grants" prompt="Commonwealth or state government grant revenue. Grants may be for specific programs capital/recurrent. Government grants revenue excludes research related government grants." sqref="C37" xr:uid="{00000000-0002-0000-0300-00000F000000}">
      <formula1>"ⓘ"</formula1>
    </dataValidation>
    <dataValidation type="custom" showInputMessage="1" showErrorMessage="1" errorTitle="Error" error="Cannot enter value in this cell" promptTitle="Non-education related" prompt="Revenue from non-education related commercial activities and investment" sqref="C36" xr:uid="{00000000-0002-0000-0300-000010000000}">
      <formula1>"ⓘ"</formula1>
    </dataValidation>
    <dataValidation type="custom" showInputMessage="1" showErrorMessage="1" errorTitle="Error" error="Cannot enter value in this cell" promptTitle="Other Non-HE Related Rev" prompt="Revenue received from other non-higher education activities not captured in the above categories" sqref="C32" xr:uid="{00000000-0002-0000-0300-000011000000}">
      <formula1>"ⓘ"</formula1>
    </dataValidation>
    <dataValidation type="custom" showInputMessage="1" showErrorMessage="1" errorTitle="Error" error="Cannot enter value in this cell" promptTitle="Continuing Education &amp; Non-Award" prompt="Revenue received from continuing education and non-award courses. Includes Professional Education, Adult education and short courses which do not involve the conferral of an award." sqref="C31" xr:uid="{00000000-0002-0000-0300-000012000000}">
      <formula1>"ⓘ"</formula1>
    </dataValidation>
    <dataValidation type="custom" showInputMessage="1" showErrorMessage="1" errorTitle="Error" error="Cannot enter value in this cell" promptTitle="ELICOS" prompt="Revenue received from the delivery of any ELICOS (English Language Intensive Courses for Overseas Students) program" sqref="C30" xr:uid="{00000000-0002-0000-0300-000013000000}">
      <formula1>"ⓘ"</formula1>
    </dataValidation>
    <dataValidation type="custom" showInputMessage="1" showErrorMessage="1" errorTitle="Error" error="Cannot enter value in this cell" promptTitle="VET Fee-Paying Domestic Students" prompt="Revenue received from domestic VET fee paying students" sqref="C28" xr:uid="{00000000-0002-0000-0300-000014000000}">
      <formula1>"ⓘ"</formula1>
    </dataValidation>
    <dataValidation type="custom" showInputMessage="1" showErrorMessage="1" errorTitle="Error" error="Cannot enter value in this cell" promptTitle="VET Fee-Paying Int'al Students" prompt="Revenue received from international VET students (onshore and offshore)" sqref="C29" xr:uid="{00000000-0002-0000-0300-000015000000}">
      <formula1>"ⓘ"</formula1>
    </dataValidation>
    <dataValidation type="custom" showInputMessage="1" showErrorMessage="1" errorTitle="Error" error="Cannot enter value in this cell" promptTitle="VET Student Loans" prompt="Revenue received from VET Student Loan enrolled students (formerly VET FEE-HELP)" sqref="C27" xr:uid="{00000000-0002-0000-0300-000016000000}">
      <formula1>"ⓘ"</formula1>
    </dataValidation>
    <dataValidation type="custom" showInputMessage="1" showErrorMessage="1" errorTitle="Error" error="Cannot enter value in this cell" promptTitle="Other HE-related revenue" prompt="Revenue received from other higher education related activities such as Third Party arrangements (i.e. where the provider is delivering a course on behalf of another provider) " sqref="D23" xr:uid="{00000000-0002-0000-0300-000017000000}">
      <formula1>"ⓘ"</formula1>
    </dataValidation>
    <dataValidation type="custom" showInputMessage="1" showErrorMessage="1" errorTitle="Error" error="Cannot enter value in this cell" promptTitle="Other Fees and Charges–Int'al" prompt="Any other fees charged to international students not included in the categories above " sqref="D20" xr:uid="{00000000-0002-0000-0300-000018000000}">
      <formula1>"ⓘ"</formula1>
    </dataValidation>
    <dataValidation type="custom" showInputMessage="1" showErrorMessage="1" errorTitle="Error" error="Cannot enter value in this cell" promptTitle="Other Fees and Charges–Domestic" prompt="Any other fees charged to domestic students not included in the categories above" sqref="D16" xr:uid="{00000000-0002-0000-0300-000019000000}">
      <formula1>"ⓘ"</formula1>
    </dataValidation>
    <dataValidation type="custom" showInputMessage="1" showErrorMessage="1" errorTitle="Error" error="Cannot enter value in this cell" promptTitle="Fee-Paying Domestic Undergrad" prompt="Revenue received from domestic fee paying undergraduate students" sqref="D15" xr:uid="{00000000-0002-0000-0300-00001A000000}">
      <formula1>"ⓘ"</formula1>
    </dataValidation>
    <dataValidation type="custom" showInputMessage="1" showErrorMessage="1" errorTitle="Error" error="Cannot enter value in this cell" promptTitle="Fee-Paying Domestic Postgraduate" prompt="Revenue received from domestic fee paying postgraduate students" sqref="D14" xr:uid="{00000000-0002-0000-0300-00001B000000}">
      <formula1>"ⓘ"</formula1>
    </dataValidation>
    <dataValidation type="custom" showInputMessage="1" showErrorMessage="1" errorTitle="Error" error="Cannot enter value in this cell" promptTitle="Fee-Paying Int'al Students" prompt="Revenue received from international fee paying students, undergraduate and post graduate (onshore and offshore)" sqref="D19" xr:uid="{00000000-0002-0000-0300-00001C000000}">
      <formula1>"ⓘ"</formula1>
    </dataValidation>
    <dataValidation type="custom" showInputMessage="1" showErrorMessage="1" errorTitle="Error" error="Cannot enter value in this cell" promptTitle="HECS-HELP" prompt="Revenue received from HECS-HELP enrolled students" sqref="D13" xr:uid="{00000000-0002-0000-0300-00001D000000}">
      <formula1>"ⓘ"</formula1>
    </dataValidation>
    <dataValidation type="custom" showInputMessage="1" showErrorMessage="1" errorTitle="Error" error="Cannot enter value in this cell" promptTitle="Donations &amp; Bequests" prompt="Monetary benefits received by the provider as part of fundraising or charitable activites for which the provider is not obligated to provide any service in return" sqref="C39" xr:uid="{00000000-0002-0000-0300-00001E000000}">
      <formula1>"ⓘ"</formula1>
    </dataValidation>
    <dataValidation type="custom" showInputMessage="1" showErrorMessage="1" errorTitle="Error" error="Cannot enter value in this cell" promptTitle="Tuition Assurance &amp; Reg Fees" prompt="Expenditure related to tuition assurance arrangements and other regulatory fees." sqref="C60" xr:uid="{00000000-0002-0000-0300-00001F000000}">
      <formula1>"ⓘ"</formula1>
    </dataValidation>
    <dataValidation type="custom" showInputMessage="1" showErrorMessage="1" errorTitle="Error" error="Cannot enter value in this cell" promptTitle="Staff Professional Development" prompt="Includes all non-labour expenditure related to staff professional development" sqref="C54" xr:uid="{00000000-0002-0000-0300-000020000000}">
      <formula1>"ⓘ"</formula1>
    </dataValidation>
    <dataValidation type="custom" showInputMessage="1" showErrorMessage="1" errorTitle="Error" error="Cannot enter value in this cell" promptTitle="Interest Revenue" prompt="Includes interest earned on cash reserves and other investments" sqref="C67" xr:uid="{00000000-0002-0000-0300-000021000000}">
      <formula1>"ⓘ"</formula1>
    </dataValidation>
    <dataValidation type="custom" showInputMessage="1" showErrorMessage="1" errorTitle="Error" error="Cannot enter value in this cell" promptTitle="Depreciation" prompt="Includes depreciation relevant to tangible assets" sqref="C70" xr:uid="{00000000-0002-0000-0300-000022000000}">
      <formula1>"ⓘ"</formula1>
    </dataValidation>
    <dataValidation type="custom" showInputMessage="1" showErrorMessage="1" errorTitle="Error" error="Cannot enter value in this cell" promptTitle="Research Related Employee Exp" prompt="Includes all salaries, wages and associated oncosts (such as superannuation, payroll tax, fringe benefits tax) related to the employment of research staff. " sqref="C50" xr:uid="{00000000-0002-0000-0300-000023000000}">
      <formula1>"ⓘ"</formula1>
    </dataValidation>
    <dataValidation type="decimal" allowBlank="1" showInputMessage="1" showErrorMessage="1" errorTitle="Incorrect value" error="Value must be a positive number." promptTitle="Positive Numbers" prompt="Please enter the full revenue amount without scaling (e.g. 1 Thousand should be entered 1,000. 1 million as 1,000,000). Only positive values allowed." sqref="F12:J16 F19:J20 F23:J23 F27:J32 F36:J40 F67:J67" xr:uid="{00000000-0002-0000-0300-000024000000}">
      <formula1>0</formula1>
      <formula2>999999000</formula2>
    </dataValidation>
    <dataValidation type="decimal" allowBlank="1" showInputMessage="1" showErrorMessage="1" errorTitle="Incorrect value" error="Value must be a positive  number." promptTitle="Positive Numbers" prompt="Please enter the full expense amount without scaling (e.g. 1 Thousand should be entered 1,000. 1 million as 1,000,000). Only positive values allowed." sqref="F48:J51 F54:J61 F70:J71 F68:J68" xr:uid="{00000000-0002-0000-0300-000025000000}">
      <formula1>0</formula1>
      <formula2>999999000</formula2>
    </dataValidation>
    <dataValidation type="decimal" allowBlank="1" showInputMessage="1" showErrorMessage="1" errorTitle="Incorrect value" error="Value must be a postive or negative number." promptTitle="Positive and Negative Numbers" prompt="Please enter the full tax amount without scaling (e.g. 1 Thousand should be entered 1,000. 1 million as 1,000,000). Please enter an income tax expense as a positive value and an income tax benefit/credit as a negative value. " sqref="F69:J69" xr:uid="{00000000-0002-0000-0300-000026000000}">
      <formula1>-999999000</formula1>
      <formula2>999999000</formula2>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pageSetUpPr fitToPage="1"/>
  </sheetPr>
  <dimension ref="A1:L68"/>
  <sheetViews>
    <sheetView showGridLines="0" zoomScale="90" zoomScaleNormal="90" workbookViewId="0">
      <pane ySplit="7" topLeftCell="A8" activePane="bottomLeft" state="frozen"/>
      <selection pane="bottomLeft" activeCell="D51" sqref="D51"/>
    </sheetView>
  </sheetViews>
  <sheetFormatPr defaultColWidth="0" defaultRowHeight="14"/>
  <cols>
    <col min="1" max="3" width="3.7265625" style="14" customWidth="1"/>
    <col min="4" max="4" width="62.7265625" style="14" customWidth="1"/>
    <col min="5" max="9" width="13.7265625" style="14" customWidth="1"/>
    <col min="10" max="10" width="3.7265625" style="1" customWidth="1"/>
    <col min="11" max="11" width="45.7265625" style="1" customWidth="1"/>
    <col min="12" max="12" width="3.7265625" style="1" customWidth="1"/>
    <col min="13" max="16384" width="9.1796875" style="1" hidden="1"/>
  </cols>
  <sheetData>
    <row r="1" spans="2:11">
      <c r="B1" s="10"/>
      <c r="C1" s="7"/>
      <c r="D1" s="1"/>
      <c r="E1" s="1"/>
      <c r="F1" s="1"/>
      <c r="G1" s="1"/>
      <c r="H1" s="1"/>
      <c r="I1" s="1"/>
    </row>
    <row r="2" spans="2:11" ht="25">
      <c r="B2" s="5" t="s">
        <v>181</v>
      </c>
      <c r="C2" s="42"/>
      <c r="D2" s="41"/>
      <c r="E2" s="41"/>
      <c r="F2" s="41"/>
      <c r="G2" s="41"/>
      <c r="H2" s="41"/>
      <c r="I2" s="41"/>
    </row>
    <row r="3" spans="2:11">
      <c r="B3" s="43"/>
      <c r="C3" s="7"/>
      <c r="D3" s="1"/>
      <c r="E3" s="44"/>
      <c r="F3" s="1"/>
      <c r="G3" s="1"/>
      <c r="H3" s="1"/>
      <c r="I3" s="1"/>
    </row>
    <row r="4" spans="2:11" ht="28">
      <c r="B4" s="7"/>
      <c r="C4" s="7"/>
      <c r="D4" s="12" t="s">
        <v>126</v>
      </c>
      <c r="E4" s="1"/>
      <c r="F4" s="1"/>
      <c r="G4" s="1"/>
      <c r="H4" s="1"/>
      <c r="I4" s="1"/>
    </row>
    <row r="5" spans="2:11">
      <c r="B5" s="13"/>
      <c r="C5" s="7"/>
      <c r="D5" s="1"/>
      <c r="E5" s="1"/>
      <c r="F5" s="74"/>
      <c r="G5" s="74"/>
      <c r="H5" s="1"/>
      <c r="I5" s="1"/>
    </row>
    <row r="6" spans="2:11">
      <c r="B6" s="15"/>
      <c r="E6" s="45" t="s">
        <v>5</v>
      </c>
      <c r="F6" s="45" t="s">
        <v>6</v>
      </c>
      <c r="G6" s="45" t="s">
        <v>7</v>
      </c>
      <c r="H6" s="45" t="s">
        <v>8</v>
      </c>
      <c r="I6" s="45" t="s">
        <v>9</v>
      </c>
      <c r="K6" s="45" t="s">
        <v>127</v>
      </c>
    </row>
    <row r="7" spans="2:11">
      <c r="B7" s="15"/>
      <c r="E7" s="45" t="s">
        <v>128</v>
      </c>
      <c r="F7" s="45" t="s">
        <v>128</v>
      </c>
      <c r="G7" s="45" t="s">
        <v>128</v>
      </c>
      <c r="H7" s="45" t="s">
        <v>128</v>
      </c>
      <c r="I7" s="45" t="s">
        <v>128</v>
      </c>
    </row>
    <row r="8" spans="2:11">
      <c r="B8" s="6" t="s">
        <v>182</v>
      </c>
      <c r="C8" s="46"/>
      <c r="D8" s="46"/>
      <c r="E8" s="55"/>
      <c r="F8" s="55"/>
      <c r="G8" s="55"/>
      <c r="H8" s="55"/>
      <c r="I8" s="55"/>
    </row>
    <row r="9" spans="2:11">
      <c r="B9" s="6"/>
      <c r="C9" s="46"/>
      <c r="D9" s="46"/>
      <c r="E9" s="55"/>
      <c r="F9" s="55"/>
      <c r="G9" s="55"/>
      <c r="H9" s="55"/>
      <c r="I9" s="55"/>
    </row>
    <row r="10" spans="2:11" ht="14.5" thickBot="1">
      <c r="B10" s="47"/>
      <c r="C10" s="46" t="s">
        <v>183</v>
      </c>
      <c r="D10" s="46"/>
      <c r="E10" s="55"/>
      <c r="F10" s="55"/>
      <c r="G10" s="55"/>
      <c r="H10" s="55"/>
      <c r="I10" s="55"/>
    </row>
    <row r="11" spans="2:11" ht="14.5" thickBot="1">
      <c r="B11" s="47"/>
      <c r="C11" s="20" t="s">
        <v>1</v>
      </c>
      <c r="D11" s="48" t="s">
        <v>184</v>
      </c>
      <c r="E11" s="58"/>
      <c r="F11" s="58"/>
      <c r="G11" s="58"/>
      <c r="H11" s="58"/>
      <c r="I11" s="58"/>
      <c r="K11" s="73"/>
    </row>
    <row r="12" spans="2:11" ht="14.5" thickBot="1">
      <c r="B12" s="47"/>
      <c r="C12" s="20" t="s">
        <v>1</v>
      </c>
      <c r="D12" s="49" t="s">
        <v>185</v>
      </c>
      <c r="E12" s="58"/>
      <c r="F12" s="58"/>
      <c r="G12" s="58"/>
      <c r="H12" s="58"/>
      <c r="I12" s="58"/>
      <c r="K12" s="73"/>
    </row>
    <row r="13" spans="2:11" ht="14.5" thickBot="1">
      <c r="B13" s="47"/>
      <c r="C13" s="20" t="s">
        <v>1</v>
      </c>
      <c r="D13" s="48" t="s">
        <v>186</v>
      </c>
      <c r="E13" s="58"/>
      <c r="F13" s="58"/>
      <c r="G13" s="58"/>
      <c r="H13" s="58"/>
      <c r="I13" s="58"/>
      <c r="K13" s="73"/>
    </row>
    <row r="14" spans="2:11" ht="14.5" thickBot="1">
      <c r="B14" s="47"/>
      <c r="C14" s="20" t="s">
        <v>1</v>
      </c>
      <c r="D14" s="48" t="s">
        <v>187</v>
      </c>
      <c r="E14" s="58"/>
      <c r="F14" s="58"/>
      <c r="G14" s="58"/>
      <c r="H14" s="58"/>
      <c r="I14" s="58"/>
      <c r="K14" s="73"/>
    </row>
    <row r="15" spans="2:11" ht="14.5" thickBot="1">
      <c r="B15" s="47"/>
      <c r="C15" s="20" t="s">
        <v>1</v>
      </c>
      <c r="D15" s="48" t="s">
        <v>188</v>
      </c>
      <c r="E15" s="58"/>
      <c r="F15" s="58"/>
      <c r="G15" s="58"/>
      <c r="H15" s="58"/>
      <c r="I15" s="58"/>
      <c r="K15" s="73"/>
    </row>
    <row r="16" spans="2:11" ht="14.5" thickBot="1">
      <c r="B16" s="47"/>
      <c r="C16" s="46" t="s">
        <v>189</v>
      </c>
      <c r="D16" s="46"/>
      <c r="E16" s="59">
        <f>SUM(E11:E15)</f>
        <v>0</v>
      </c>
      <c r="F16" s="59">
        <f>SUM(F11:F15)</f>
        <v>0</v>
      </c>
      <c r="G16" s="59">
        <f>SUM(G11:G15)</f>
        <v>0</v>
      </c>
      <c r="H16" s="59">
        <f>SUM(H11:H15)</f>
        <v>0</v>
      </c>
      <c r="I16" s="59">
        <f>SUM(I11:I15)</f>
        <v>0</v>
      </c>
    </row>
    <row r="17" spans="2:11">
      <c r="B17" s="47"/>
      <c r="C17" s="46"/>
      <c r="D17" s="49"/>
      <c r="E17" s="37"/>
      <c r="F17" s="37"/>
      <c r="G17" s="37"/>
      <c r="H17" s="37"/>
      <c r="I17" s="37"/>
    </row>
    <row r="18" spans="2:11" ht="14.5" thickBot="1">
      <c r="B18" s="47"/>
      <c r="C18" s="46" t="s">
        <v>190</v>
      </c>
      <c r="D18" s="46"/>
      <c r="E18" s="55"/>
      <c r="F18" s="55"/>
      <c r="G18" s="55"/>
      <c r="H18" s="55"/>
      <c r="I18" s="55"/>
    </row>
    <row r="19" spans="2:11" ht="14.5" thickBot="1">
      <c r="B19" s="47"/>
      <c r="C19" s="20" t="s">
        <v>1</v>
      </c>
      <c r="D19" s="49" t="s">
        <v>185</v>
      </c>
      <c r="E19" s="58"/>
      <c r="F19" s="58"/>
      <c r="G19" s="58"/>
      <c r="H19" s="58"/>
      <c r="I19" s="58"/>
      <c r="K19" s="73"/>
    </row>
    <row r="20" spans="2:11" ht="14.5" thickBot="1">
      <c r="B20" s="47"/>
      <c r="C20" s="20" t="s">
        <v>1</v>
      </c>
      <c r="D20" s="48" t="s">
        <v>191</v>
      </c>
      <c r="E20" s="58"/>
      <c r="F20" s="58"/>
      <c r="G20" s="58"/>
      <c r="H20" s="58"/>
      <c r="I20" s="58"/>
      <c r="K20" s="73"/>
    </row>
    <row r="21" spans="2:11" ht="14.5" thickBot="1">
      <c r="B21" s="47"/>
      <c r="C21" s="20" t="s">
        <v>1</v>
      </c>
      <c r="D21" s="49" t="s">
        <v>192</v>
      </c>
      <c r="E21" s="58"/>
      <c r="F21" s="58"/>
      <c r="G21" s="58"/>
      <c r="H21" s="58"/>
      <c r="I21" s="58"/>
      <c r="K21" s="73"/>
    </row>
    <row r="22" spans="2:11" ht="14.5" thickBot="1">
      <c r="B22" s="47"/>
      <c r="C22" s="20" t="s">
        <v>1</v>
      </c>
      <c r="D22" s="79" t="s">
        <v>193</v>
      </c>
      <c r="E22" s="58"/>
      <c r="F22" s="58"/>
      <c r="G22" s="58"/>
      <c r="H22" s="58"/>
      <c r="I22" s="58"/>
      <c r="K22" s="73"/>
    </row>
    <row r="23" spans="2:11" ht="14.5" thickBot="1">
      <c r="B23" s="47"/>
      <c r="C23" s="20" t="s">
        <v>1</v>
      </c>
      <c r="D23" s="49" t="s">
        <v>194</v>
      </c>
      <c r="E23" s="58"/>
      <c r="F23" s="58"/>
      <c r="G23" s="58"/>
      <c r="H23" s="58"/>
      <c r="I23" s="58"/>
      <c r="K23" s="73"/>
    </row>
    <row r="24" spans="2:11" ht="14.5" thickBot="1">
      <c r="B24" s="47"/>
      <c r="C24" s="20" t="s">
        <v>1</v>
      </c>
      <c r="D24" s="79" t="s">
        <v>193</v>
      </c>
      <c r="E24" s="58"/>
      <c r="F24" s="58"/>
      <c r="G24" s="58"/>
      <c r="H24" s="58"/>
      <c r="I24" s="58"/>
      <c r="K24" s="73"/>
    </row>
    <row r="25" spans="2:11" ht="14.5" thickBot="1">
      <c r="B25" s="47"/>
      <c r="C25" s="20" t="s">
        <v>1</v>
      </c>
      <c r="D25" s="49" t="s">
        <v>195</v>
      </c>
      <c r="E25" s="58"/>
      <c r="F25" s="58"/>
      <c r="G25" s="58"/>
      <c r="H25" s="58"/>
      <c r="I25" s="58"/>
      <c r="K25" s="73"/>
    </row>
    <row r="26" spans="2:11" ht="14.5" thickBot="1">
      <c r="B26" s="47"/>
      <c r="C26" s="20" t="s">
        <v>1</v>
      </c>
      <c r="D26" s="79" t="s">
        <v>193</v>
      </c>
      <c r="E26" s="58"/>
      <c r="F26" s="58"/>
      <c r="G26" s="58"/>
      <c r="H26" s="58"/>
      <c r="I26" s="58"/>
      <c r="K26" s="73"/>
    </row>
    <row r="27" spans="2:11" ht="14.5" thickBot="1">
      <c r="B27" s="47"/>
      <c r="C27" s="20" t="s">
        <v>1</v>
      </c>
      <c r="D27" s="48" t="s">
        <v>196</v>
      </c>
      <c r="E27" s="58"/>
      <c r="F27" s="58"/>
      <c r="G27" s="58"/>
      <c r="H27" s="58"/>
      <c r="I27" s="58"/>
      <c r="K27" s="73"/>
    </row>
    <row r="28" spans="2:11" ht="14.5" thickBot="1">
      <c r="B28" s="47"/>
      <c r="C28" s="20" t="s">
        <v>1</v>
      </c>
      <c r="D28" s="79" t="s">
        <v>197</v>
      </c>
      <c r="E28" s="58"/>
      <c r="F28" s="58"/>
      <c r="G28" s="58"/>
      <c r="H28" s="58"/>
      <c r="I28" s="58"/>
      <c r="K28" s="73"/>
    </row>
    <row r="29" spans="2:11" ht="14.5" thickBot="1">
      <c r="B29" s="47"/>
      <c r="C29" s="20" t="s">
        <v>1</v>
      </c>
      <c r="D29" s="49" t="s">
        <v>198</v>
      </c>
      <c r="E29" s="58"/>
      <c r="F29" s="58"/>
      <c r="G29" s="58"/>
      <c r="H29" s="58"/>
      <c r="I29" s="58"/>
      <c r="K29" s="73"/>
    </row>
    <row r="30" spans="2:11" ht="14.5" thickBot="1">
      <c r="B30" s="47"/>
      <c r="C30" s="20" t="s">
        <v>1</v>
      </c>
      <c r="D30" s="48" t="s">
        <v>188</v>
      </c>
      <c r="E30" s="58"/>
      <c r="F30" s="58"/>
      <c r="G30" s="58"/>
      <c r="H30" s="58"/>
      <c r="I30" s="58"/>
      <c r="K30" s="73"/>
    </row>
    <row r="31" spans="2:11" ht="14.5" thickBot="1">
      <c r="B31" s="47"/>
      <c r="C31" s="164" t="s">
        <v>199</v>
      </c>
      <c r="D31" s="164"/>
      <c r="E31" s="59">
        <f>SUM(E19:E30)</f>
        <v>0</v>
      </c>
      <c r="F31" s="59">
        <f>SUM(F19:F30)</f>
        <v>0</v>
      </c>
      <c r="G31" s="59">
        <f>SUM(G19:G30)</f>
        <v>0</v>
      </c>
      <c r="H31" s="59">
        <f>SUM(H19:H30)</f>
        <v>0</v>
      </c>
      <c r="I31" s="59">
        <f>SUM(I19:I30)</f>
        <v>0</v>
      </c>
    </row>
    <row r="32" spans="2:11" ht="14.5" thickBot="1">
      <c r="B32" s="47"/>
      <c r="C32" s="46"/>
      <c r="D32" s="49"/>
      <c r="E32" s="37"/>
      <c r="F32" s="37"/>
      <c r="G32" s="37"/>
      <c r="H32" s="37"/>
      <c r="I32" s="37"/>
    </row>
    <row r="33" spans="2:11" ht="14.5" thickBot="1">
      <c r="B33" s="6" t="s">
        <v>200</v>
      </c>
      <c r="C33" s="6"/>
      <c r="D33" s="6"/>
      <c r="E33" s="60">
        <f>E16+E31</f>
        <v>0</v>
      </c>
      <c r="F33" s="60">
        <f>F16+F31</f>
        <v>0</v>
      </c>
      <c r="G33" s="60">
        <f>G16+G31</f>
        <v>0</v>
      </c>
      <c r="H33" s="60">
        <f>H16+H31</f>
        <v>0</v>
      </c>
      <c r="I33" s="60">
        <f>I16+I31</f>
        <v>0</v>
      </c>
    </row>
    <row r="34" spans="2:11">
      <c r="B34" s="46"/>
      <c r="C34" s="1"/>
      <c r="D34" s="1"/>
      <c r="E34" s="37"/>
      <c r="F34" s="37"/>
      <c r="G34" s="37"/>
      <c r="H34" s="37"/>
      <c r="I34" s="37"/>
    </row>
    <row r="35" spans="2:11">
      <c r="B35" s="6" t="s">
        <v>201</v>
      </c>
      <c r="C35" s="6"/>
      <c r="D35" s="6"/>
      <c r="E35" s="55"/>
      <c r="F35" s="55"/>
      <c r="G35" s="55"/>
      <c r="H35" s="55"/>
      <c r="I35" s="55"/>
    </row>
    <row r="36" spans="2:11">
      <c r="B36" s="6"/>
      <c r="C36" s="6"/>
      <c r="D36" s="6"/>
      <c r="E36" s="55"/>
      <c r="F36" s="55"/>
      <c r="G36" s="55"/>
      <c r="H36" s="55"/>
      <c r="I36" s="55"/>
    </row>
    <row r="37" spans="2:11" ht="14.5" thickBot="1">
      <c r="B37" s="47"/>
      <c r="C37" s="46" t="s">
        <v>202</v>
      </c>
      <c r="D37" s="46"/>
      <c r="E37" s="55"/>
      <c r="F37" s="55"/>
      <c r="G37" s="55"/>
      <c r="H37" s="55"/>
      <c r="I37" s="55"/>
    </row>
    <row r="38" spans="2:11" ht="14.5" thickBot="1">
      <c r="B38" s="47"/>
      <c r="C38" s="20" t="s">
        <v>1</v>
      </c>
      <c r="D38" s="48" t="s">
        <v>203</v>
      </c>
      <c r="E38" s="58"/>
      <c r="F38" s="58"/>
      <c r="G38" s="58"/>
      <c r="H38" s="58"/>
      <c r="I38" s="58"/>
      <c r="K38" s="73"/>
    </row>
    <row r="39" spans="2:11" ht="14.5" thickBot="1">
      <c r="B39" s="47"/>
      <c r="C39" s="20" t="s">
        <v>1</v>
      </c>
      <c r="D39" s="48" t="s">
        <v>204</v>
      </c>
      <c r="E39" s="58"/>
      <c r="F39" s="58"/>
      <c r="G39" s="58"/>
      <c r="H39" s="58"/>
      <c r="I39" s="58"/>
      <c r="K39" s="73"/>
    </row>
    <row r="40" spans="2:11" ht="14.5" thickBot="1">
      <c r="B40" s="47"/>
      <c r="C40" s="20" t="s">
        <v>1</v>
      </c>
      <c r="D40" s="48" t="s">
        <v>205</v>
      </c>
      <c r="E40" s="58"/>
      <c r="F40" s="58"/>
      <c r="G40" s="58"/>
      <c r="H40" s="58"/>
      <c r="I40" s="58"/>
      <c r="K40" s="73"/>
    </row>
    <row r="41" spans="2:11" ht="14.5" thickBot="1">
      <c r="B41" s="47"/>
      <c r="C41" s="20" t="s">
        <v>1</v>
      </c>
      <c r="D41" s="48" t="s">
        <v>206</v>
      </c>
      <c r="E41" s="58"/>
      <c r="F41" s="58"/>
      <c r="G41" s="58"/>
      <c r="H41" s="58"/>
      <c r="I41" s="58"/>
      <c r="K41" s="73"/>
    </row>
    <row r="42" spans="2:11" ht="14.5" thickBot="1">
      <c r="B42" s="47"/>
      <c r="C42" s="20" t="s">
        <v>1</v>
      </c>
      <c r="D42" s="49" t="s">
        <v>207</v>
      </c>
      <c r="E42" s="58"/>
      <c r="F42" s="58"/>
      <c r="G42" s="58"/>
      <c r="H42" s="58"/>
      <c r="I42" s="58"/>
      <c r="K42" s="73"/>
    </row>
    <row r="43" spans="2:11" ht="14.5" thickBot="1">
      <c r="B43" s="47"/>
      <c r="C43" s="20" t="s">
        <v>1</v>
      </c>
      <c r="D43" s="48" t="s">
        <v>188</v>
      </c>
      <c r="E43" s="58"/>
      <c r="F43" s="58"/>
      <c r="G43" s="58"/>
      <c r="H43" s="58"/>
      <c r="I43" s="58"/>
      <c r="K43" s="73"/>
    </row>
    <row r="44" spans="2:11" ht="14.5" thickBot="1">
      <c r="B44" s="47"/>
      <c r="C44" s="46" t="s">
        <v>208</v>
      </c>
      <c r="D44" s="46"/>
      <c r="E44" s="59">
        <f>SUM(E38:E43)</f>
        <v>0</v>
      </c>
      <c r="F44" s="59">
        <f>SUM(F38:F43)</f>
        <v>0</v>
      </c>
      <c r="G44" s="59">
        <f>SUM(G38:G43)</f>
        <v>0</v>
      </c>
      <c r="H44" s="59">
        <f>SUM(H38:H43)</f>
        <v>0</v>
      </c>
      <c r="I44" s="59">
        <f>SUM(I38:I43)</f>
        <v>0</v>
      </c>
    </row>
    <row r="45" spans="2:11">
      <c r="B45" s="47"/>
      <c r="C45" s="46"/>
      <c r="D45" s="49"/>
      <c r="E45" s="37"/>
      <c r="F45" s="37"/>
      <c r="G45" s="37"/>
      <c r="H45" s="37"/>
      <c r="I45" s="37"/>
    </row>
    <row r="46" spans="2:11" ht="14.5" thickBot="1">
      <c r="B46" s="47"/>
      <c r="C46" s="46" t="s">
        <v>209</v>
      </c>
      <c r="D46" s="46"/>
      <c r="E46" s="55"/>
      <c r="F46" s="55"/>
      <c r="G46" s="55"/>
      <c r="H46" s="55"/>
      <c r="I46" s="55"/>
    </row>
    <row r="47" spans="2:11" ht="14.5" thickBot="1">
      <c r="B47" s="47"/>
      <c r="C47" s="20" t="s">
        <v>1</v>
      </c>
      <c r="D47" s="48" t="s">
        <v>203</v>
      </c>
      <c r="E47" s="58"/>
      <c r="F47" s="58"/>
      <c r="G47" s="58"/>
      <c r="H47" s="58"/>
      <c r="I47" s="58"/>
      <c r="K47" s="73"/>
    </row>
    <row r="48" spans="2:11" ht="14.5" thickBot="1">
      <c r="B48" s="47"/>
      <c r="C48" s="20" t="s">
        <v>1</v>
      </c>
      <c r="D48" s="48" t="s">
        <v>205</v>
      </c>
      <c r="E48" s="58"/>
      <c r="F48" s="58"/>
      <c r="G48" s="58"/>
      <c r="H48" s="58"/>
      <c r="I48" s="58"/>
      <c r="K48" s="73"/>
    </row>
    <row r="49" spans="2:11" ht="14.5" thickBot="1">
      <c r="B49" s="47"/>
      <c r="C49" s="20" t="s">
        <v>1</v>
      </c>
      <c r="D49" s="48" t="s">
        <v>206</v>
      </c>
      <c r="E49" s="58"/>
      <c r="F49" s="58"/>
      <c r="G49" s="58"/>
      <c r="H49" s="58"/>
      <c r="I49" s="58"/>
      <c r="K49" s="73"/>
    </row>
    <row r="50" spans="2:11" ht="14.5" thickBot="1">
      <c r="B50" s="47"/>
      <c r="C50" s="20" t="s">
        <v>1</v>
      </c>
      <c r="D50" s="49" t="s">
        <v>207</v>
      </c>
      <c r="E50" s="58"/>
      <c r="F50" s="58"/>
      <c r="G50" s="58"/>
      <c r="H50" s="58"/>
      <c r="I50" s="58"/>
      <c r="K50" s="73"/>
    </row>
    <row r="51" spans="2:11" ht="14.5" thickBot="1">
      <c r="B51" s="47"/>
      <c r="C51" s="20" t="s">
        <v>1</v>
      </c>
      <c r="D51" s="48" t="s">
        <v>210</v>
      </c>
      <c r="E51" s="58"/>
      <c r="F51" s="58"/>
      <c r="G51" s="58"/>
      <c r="H51" s="58"/>
      <c r="I51" s="58"/>
      <c r="K51" s="73"/>
    </row>
    <row r="52" spans="2:11" ht="14.5" thickBot="1">
      <c r="B52" s="47"/>
      <c r="C52" s="20" t="s">
        <v>1</v>
      </c>
      <c r="D52" s="48" t="s">
        <v>188</v>
      </c>
      <c r="E52" s="58"/>
      <c r="F52" s="58"/>
      <c r="G52" s="58"/>
      <c r="H52" s="58"/>
      <c r="I52" s="58"/>
      <c r="K52" s="73"/>
    </row>
    <row r="53" spans="2:11" ht="14.5" thickBot="1">
      <c r="B53" s="47"/>
      <c r="C53" s="46" t="s">
        <v>211</v>
      </c>
      <c r="D53" s="46"/>
      <c r="E53" s="59">
        <f>SUM(E47:E52)</f>
        <v>0</v>
      </c>
      <c r="F53" s="59">
        <f>SUM(F47:F52)</f>
        <v>0</v>
      </c>
      <c r="G53" s="59">
        <f>SUM(G47:G52)</f>
        <v>0</v>
      </c>
      <c r="H53" s="59">
        <f>SUM(H47:H52)</f>
        <v>0</v>
      </c>
      <c r="I53" s="59">
        <f>SUM(I47:I52)</f>
        <v>0</v>
      </c>
    </row>
    <row r="54" spans="2:11" ht="14.5" thickBot="1">
      <c r="B54" s="47"/>
      <c r="C54" s="46"/>
      <c r="D54" s="49"/>
      <c r="E54" s="56"/>
      <c r="F54" s="56"/>
      <c r="G54" s="56"/>
      <c r="H54" s="56"/>
      <c r="I54" s="56"/>
    </row>
    <row r="55" spans="2:11" ht="14.5" thickBot="1">
      <c r="B55" s="6" t="s">
        <v>212</v>
      </c>
      <c r="C55" s="1"/>
      <c r="D55" s="1"/>
      <c r="E55" s="60">
        <f>E44+E53</f>
        <v>0</v>
      </c>
      <c r="F55" s="60">
        <f>F44+F53</f>
        <v>0</v>
      </c>
      <c r="G55" s="60">
        <f>G44+G53</f>
        <v>0</v>
      </c>
      <c r="H55" s="60">
        <f>H44+H53</f>
        <v>0</v>
      </c>
      <c r="I55" s="60">
        <f>I44+I53</f>
        <v>0</v>
      </c>
    </row>
    <row r="56" spans="2:11" ht="14.5" thickBot="1">
      <c r="B56" s="46"/>
      <c r="C56" s="1"/>
      <c r="D56" s="1"/>
      <c r="E56" s="37"/>
      <c r="F56" s="37"/>
      <c r="G56" s="37"/>
      <c r="H56" s="37"/>
      <c r="I56" s="37"/>
    </row>
    <row r="57" spans="2:11" ht="14.5" thickBot="1">
      <c r="B57" s="6" t="s">
        <v>213</v>
      </c>
      <c r="C57" s="1"/>
      <c r="D57" s="1"/>
      <c r="E57" s="60">
        <f>E33-E55</f>
        <v>0</v>
      </c>
      <c r="F57" s="60">
        <f>F33-F55</f>
        <v>0</v>
      </c>
      <c r="G57" s="60">
        <f>G33-G55</f>
        <v>0</v>
      </c>
      <c r="H57" s="60">
        <f>H33-H55</f>
        <v>0</v>
      </c>
      <c r="I57" s="60">
        <f>I33-I55</f>
        <v>0</v>
      </c>
    </row>
    <row r="58" spans="2:11">
      <c r="B58" s="46"/>
      <c r="C58" s="1"/>
      <c r="D58" s="1"/>
      <c r="E58" s="37"/>
      <c r="F58" s="37"/>
      <c r="G58" s="37"/>
      <c r="H58" s="37"/>
      <c r="I58" s="37"/>
    </row>
    <row r="59" spans="2:11">
      <c r="B59" s="6" t="s">
        <v>214</v>
      </c>
      <c r="C59" s="1"/>
      <c r="D59" s="1"/>
      <c r="E59" s="55"/>
      <c r="F59" s="55"/>
      <c r="G59" s="55"/>
      <c r="H59" s="55"/>
      <c r="I59" s="55"/>
    </row>
    <row r="60" spans="2:11" ht="14.5" thickBot="1">
      <c r="B60" s="6"/>
      <c r="C60" s="1"/>
      <c r="D60" s="1"/>
      <c r="E60" s="55"/>
      <c r="F60" s="55"/>
      <c r="G60" s="55"/>
      <c r="H60" s="55"/>
      <c r="I60" s="55"/>
    </row>
    <row r="61" spans="2:11" ht="14.5" thickBot="1">
      <c r="C61" s="20" t="s">
        <v>1</v>
      </c>
      <c r="D61" s="48" t="s">
        <v>215</v>
      </c>
      <c r="E61" s="58"/>
      <c r="F61" s="58"/>
      <c r="G61" s="58"/>
      <c r="H61" s="58"/>
      <c r="I61" s="58"/>
      <c r="K61" s="73"/>
    </row>
    <row r="62" spans="2:11" ht="14.5" thickBot="1">
      <c r="C62" s="20" t="s">
        <v>1</v>
      </c>
      <c r="D62" s="48" t="s">
        <v>216</v>
      </c>
      <c r="E62" s="58"/>
      <c r="F62" s="58"/>
      <c r="G62" s="58"/>
      <c r="H62" s="58"/>
      <c r="I62" s="58"/>
      <c r="K62" s="73"/>
    </row>
    <row r="63" spans="2:11" ht="14.5" thickBot="1">
      <c r="C63" s="20" t="s">
        <v>1</v>
      </c>
      <c r="D63" s="48" t="s">
        <v>217</v>
      </c>
      <c r="E63" s="58"/>
      <c r="F63" s="58"/>
      <c r="G63" s="58"/>
      <c r="H63" s="58"/>
      <c r="I63" s="58"/>
      <c r="K63" s="73"/>
    </row>
    <row r="64" spans="2:11" ht="14.5" thickBot="1"/>
    <row r="65" spans="2:9" ht="14.5" thickBot="1">
      <c r="B65" s="6" t="s">
        <v>218</v>
      </c>
      <c r="C65" s="46"/>
      <c r="D65" s="46"/>
      <c r="E65" s="60">
        <f>SUM(E61:E63)</f>
        <v>0</v>
      </c>
      <c r="F65" s="60">
        <f>SUM(F61:F63)</f>
        <v>0</v>
      </c>
      <c r="G65" s="60">
        <f>SUM(G61:G63)</f>
        <v>0</v>
      </c>
      <c r="H65" s="60">
        <f>SUM(H61:H63)</f>
        <v>0</v>
      </c>
      <c r="I65" s="60">
        <f>SUM(I61:I63)</f>
        <v>0</v>
      </c>
    </row>
    <row r="66" spans="2:9">
      <c r="B66" s="1"/>
      <c r="C66" s="1"/>
      <c r="D66" s="1"/>
      <c r="E66" s="75" t="str">
        <f>IF(ABS(E57-E65)&lt;10,"ok","Error:"&amp;UPPER(CHAR(COLUMN(E57)+96))&amp;ROW(E57)&amp;"≠"&amp;UPPER(CHAR(COLUMN(E65)+96))&amp;ROW(E65))</f>
        <v>ok</v>
      </c>
      <c r="F66" s="75" t="str">
        <f>IF(ABS(F57-F65)&lt;10,"ok","Error:"&amp;UPPER(CHAR(COLUMN(F57)+96))&amp;ROW(F57)&amp;"≠"&amp;UPPER(CHAR(COLUMN(F65)+96))&amp;ROW(F65))</f>
        <v>ok</v>
      </c>
      <c r="G66" s="75" t="str">
        <f>IF(ABS(G57-G65)&lt;10,"ok","Error:"&amp;UPPER(CHAR(COLUMN(G57)+96))&amp;ROW(G57)&amp;"≠"&amp;UPPER(CHAR(COLUMN(G65)+96))&amp;ROW(G65))</f>
        <v>ok</v>
      </c>
      <c r="H66" s="75" t="str">
        <f>IF(ABS(H57-H65)&lt;10,"ok","Error:"&amp;UPPER(CHAR(COLUMN(H57)+96))&amp;ROW(H57)&amp;"≠"&amp;UPPER(CHAR(COLUMN(H65)+96))&amp;ROW(H65))</f>
        <v>ok</v>
      </c>
      <c r="I66" s="75" t="str">
        <f>IF(ABS(I57-I65)&lt;10,"ok","Error:"&amp;UPPER(CHAR(COLUMN(I57)+96))&amp;ROW(I57)&amp;"≠"&amp;UPPER(CHAR(COLUMN(I65)+96))&amp;ROW(I65))</f>
        <v>ok</v>
      </c>
    </row>
    <row r="67" spans="2:9">
      <c r="B67" s="1"/>
    </row>
    <row r="68" spans="2:9">
      <c r="G68" s="50">
        <f>COUNTIFS(E11:E66,"ok")</f>
        <v>1</v>
      </c>
    </row>
  </sheetData>
  <dataConsolidate/>
  <mergeCells count="1">
    <mergeCell ref="C31:D31"/>
  </mergeCells>
  <dataValidations count="33">
    <dataValidation type="custom" showInputMessage="1" showErrorMessage="1" errorTitle="Error" error="Cannot enter value in this cell" promptTitle="Related party payables/loans" prompt="Includes any payables owed by the provider to a related party._x000a_Includes any loans owed by the provider to a related party. A related party is that as defined by AASB 124 para 9." sqref="C38 C47" xr:uid="{00000000-0002-0000-0400-000000000000}">
      <formula1>"ⓘ"</formula1>
    </dataValidation>
    <dataValidation type="custom" showInputMessage="1" showErrorMessage="1" errorTitle="Error" error="Cannot enter value in this cell" promptTitle="Related party receivables/loans" prompt="Includes any receivables owed to the provider by a related party._x000a_Includes any loans made by the provider to a related party. A related party is that as defined by AASB 124 para 9." sqref="C12 C19" xr:uid="{00000000-0002-0000-0400-000001000000}">
      <formula1>"ⓘ"</formula1>
    </dataValidation>
    <dataValidation type="custom" showInputMessage="1" showErrorMessage="1" errorTitle="Error" error="Cannot enter value in this cell" promptTitle="Reserves" prompt="Includes asset revaluation and other reserves maintained by the business" sqref="C62" xr:uid="{00000000-0002-0000-0400-000002000000}">
      <formula1>"ⓘ"</formula1>
    </dataValidation>
    <dataValidation type="custom" showInputMessage="1" showErrorMessage="1" errorTitle="Error" error="Cannot enter value in this cell" promptTitle="Issued / Contributed Capital" prompt="Capital contributed into the business by shareholders" sqref="C61" xr:uid="{00000000-0002-0000-0400-000003000000}">
      <formula1>"ⓘ"</formula1>
    </dataValidation>
    <dataValidation type="custom" showInputMessage="1" showErrorMessage="1" errorTitle="Error" error="Cannot enter value in this cell" promptTitle="Deferred tax liabilities" prompt="Future tax payments that are expected to be made" sqref="C51" xr:uid="{00000000-0002-0000-0400-000004000000}">
      <formula1>"ⓘ"</formula1>
    </dataValidation>
    <dataValidation type="custom" showInputMessage="1" showErrorMessage="1" errorTitle="Error" error="Cannot enter value in this cell" promptTitle="Intangible assets" prompt="Assets that are not physical in nature, such as goodwill and capitalised course developement expenditure" sqref="C27" xr:uid="{00000000-0002-0000-0400-000005000000}">
      <formula1>"ⓘ"</formula1>
    </dataValidation>
    <dataValidation type="custom" showInputMessage="1" showErrorMessage="1" errorTitle="Error" error="Cannot enter value in this cell" promptTitle="Inventories" prompt="Any inventory held for sale including work-in-progress and finished goods" sqref="C14" xr:uid="{00000000-0002-0000-0400-000006000000}">
      <formula1>"ⓘ"</formula1>
    </dataValidation>
    <dataValidation type="custom" showInputMessage="1" showErrorMessage="1" errorTitle="Error" error="Cannot enter value in this cell" promptTitle="Cash and cash equivalents" prompt="Overdraft account to be included as a negative value. " sqref="C11" xr:uid="{00000000-0002-0000-0400-000007000000}">
      <formula1>"ⓘ"</formula1>
    </dataValidation>
    <dataValidation allowBlank="1" showInputMessage="1" showErrorMessage="1" prompt="Excludes related party loans." sqref="D54" xr:uid="{00000000-0002-0000-0400-000008000000}"/>
    <dataValidation type="custom" showInputMessage="1" showErrorMessage="1" errorTitle="Error" error="Cannot enter value in this cell" promptTitle="Investments" prompt="Includes any financial and equity investments" sqref="C29" xr:uid="{00000000-0002-0000-0400-000009000000}">
      <formula1>"ⓘ"</formula1>
    </dataValidation>
    <dataValidation type="custom" showInputMessage="1" showErrorMessage="1" errorTitle="Error" error="Cannot enter value in this cell" promptTitle="Accumulated Depreciation" prompt="Depreciation relating to Property (Land &amp; Buildings)" sqref="C22" xr:uid="{00000000-0002-0000-0400-00000A000000}">
      <formula1>"ⓘ"</formula1>
    </dataValidation>
    <dataValidation type="custom" showInputMessage="1" showErrorMessage="1" errorTitle="Error" error="Cannot enter value in this cell" promptTitle="Trade &amp; Other Receivables" prompt="Receivables owed to the provider (excludes related party receivables)" sqref="C13" xr:uid="{00000000-0002-0000-0400-00000B000000}">
      <formula1>"ⓘ"</formula1>
    </dataValidation>
    <dataValidation type="custom" showInputMessage="1" showErrorMessage="1" errorTitle="Error" error="Cannot enter value in this cell" promptTitle="Other Current Assets" prompt="Assets from any other source which has not previously been captured_x000a_" sqref="C15" xr:uid="{00000000-0002-0000-0400-00000C000000}">
      <formula1>"ⓘ"</formula1>
    </dataValidation>
    <dataValidation type="custom" showInputMessage="1" showErrorMessage="1" errorTitle="Error" error="Cannot enter value in this cell" promptTitle="Other Non-Current Assets" prompt="Assets from any other source which has not previously been captured_x000a_" sqref="C30" xr:uid="{00000000-0002-0000-0400-00000D000000}">
      <formula1>"ⓘ"</formula1>
    </dataValidation>
    <dataValidation type="custom" showInputMessage="1" showErrorMessage="1" errorTitle="Error" error="Cannot enter value in this cell" promptTitle="Receivables" prompt="Receivables owed to the provider (excludes related party receivables)" sqref="C20" xr:uid="{00000000-0002-0000-0400-00000E000000}">
      <formula1>"ⓘ"</formula1>
    </dataValidation>
    <dataValidation type="custom" showInputMessage="1" showErrorMessage="1" errorTitle="Error" error="Cannot enter value in this cell" promptTitle="Accumulated Depreciation" prompt="Depreciation relating to Property &amp; Equipment" sqref="C24" xr:uid="{00000000-0002-0000-0400-00000F000000}">
      <formula1>"ⓘ"</formula1>
    </dataValidation>
    <dataValidation type="custom" showInputMessage="1" showErrorMessage="1" errorTitle="Error" error="Cannot enter value in this cell" promptTitle="Accumulated Depreciation" prompt="Depreciation relating to Leasehold Improvements" sqref="C26" xr:uid="{00000000-0002-0000-0400-000010000000}">
      <formula1>"ⓘ"</formula1>
    </dataValidation>
    <dataValidation type="custom" showInputMessage="1" showErrorMessage="1" errorTitle="Error" error="Cannot enter value in this cell" promptTitle="Accumulated Amortisation" prompt="Amortisation relating to intangible assets" sqref="C28" xr:uid="{00000000-0002-0000-0400-000011000000}">
      <formula1>"ⓘ"</formula1>
    </dataValidation>
    <dataValidation type="custom" showInputMessage="1" showErrorMessage="1" errorTitle="Error" error="Cannot enter value in this cell" promptTitle="Other Non-Current Liabilities" prompt="Liabilities from any other source which has not previously been captured_x000a_" sqref="C52" xr:uid="{00000000-0002-0000-0400-000012000000}">
      <formula1>"ⓘ"</formula1>
    </dataValidation>
    <dataValidation type="custom" showInputMessage="1" showErrorMessage="1" errorTitle="Error" error="Cannot enter value in this cell" promptTitle="Other Current Liabilities" prompt="Liabilities from any other source which has not previously been captured_x000a_" sqref="C43" xr:uid="{00000000-0002-0000-0400-000013000000}">
      <formula1>"ⓘ"</formula1>
    </dataValidation>
    <dataValidation type="custom" showInputMessage="1" showErrorMessage="1" errorTitle="Error" error="Cannot enter value in this cell" promptTitle="Trade &amp; Other Payables" prompt="Payables owed by the provider (excludes related party payables)" sqref="C39" xr:uid="{00000000-0002-0000-0400-000014000000}">
      <formula1>"ⓘ"</formula1>
    </dataValidation>
    <dataValidation type="custom" showInputMessage="1" showErrorMessage="1" errorTitle="Error" error="Cannot enter value in this cell" promptTitle="Provisions" prompt="Recognition of anticipated liabilities such as employee entitlements" sqref="C41 C49" xr:uid="{00000000-0002-0000-0400-000015000000}">
      <formula1>"ⓘ"</formula1>
    </dataValidation>
    <dataValidation type="custom" showInputMessage="1" showErrorMessage="1" errorTitle="Error" error="Cannot enter value in this cell" promptTitle="Income Received in Advance" prompt="Includes upfront student fees received in advance of study" sqref="C42 C50" xr:uid="{00000000-0002-0000-0400-000016000000}">
      <formula1>"ⓘ"</formula1>
    </dataValidation>
    <dataValidation type="custom" showInputMessage="1" showErrorMessage="1" errorTitle="Error" error="Cannot enter value in this cell" promptTitle="Borrowings" prompt="Includes loan facilities, hire purchase agreements and other interest bearing borrowings (excludes related party payables/loans)" sqref="C48 C40" xr:uid="{00000000-0002-0000-0400-000017000000}">
      <formula1>"ⓘ"</formula1>
    </dataValidation>
    <dataValidation type="custom" showInputMessage="1" showErrorMessage="1" errorTitle="Error" error="Cannot enter value in this cell" promptTitle="Property (Land &amp; Buildings)" prompt="The cost of any property (land &amp; buildings) held by the provider. Record accumulated depreciation separately." sqref="C21" xr:uid="{00000000-0002-0000-0400-000018000000}">
      <formula1>"ⓘ"</formula1>
    </dataValidation>
    <dataValidation type="custom" showInputMessage="1" showErrorMessage="1" errorTitle="Error" error="Cannot enter value in this cell" promptTitle="Retained earnings/surplus" prompt="The accumulated net profit that has been retained to be reinvested back into the business" sqref="C63" xr:uid="{00000000-0002-0000-0400-000019000000}">
      <formula1>"ⓘ"</formula1>
    </dataValidation>
    <dataValidation type="custom" showInputMessage="1" showErrorMessage="1" errorTitle="Error" error="Cannot enter value in this cell" promptTitle="Retained earnings/surplus" prompt="As per financial statements or equivalent" sqref="C64" xr:uid="{00000000-0002-0000-0400-00001A000000}">
      <formula1>"ⓘ"</formula1>
    </dataValidation>
    <dataValidation type="custom" showInputMessage="1" showErrorMessage="1" errorTitle="Error" error="Cannot enter value in this cell" promptTitle="Plant &amp; Equipment" prompt="The cost of any plant &amp; equipment held by the provider. Record accumulated depreciation separately." sqref="C23" xr:uid="{00000000-0002-0000-0400-00001B000000}">
      <formula1>"ⓘ"</formula1>
    </dataValidation>
    <dataValidation type="custom" showInputMessage="1" showErrorMessage="1" errorTitle="Error" error="Cannot enter value in this cell" promptTitle="Leasehold Improvements" prompt="The cost of any leasehold improvements made by the provider. Record accumulated depreciation separately." sqref="C25" xr:uid="{00000000-0002-0000-0400-00001C000000}">
      <formula1>"ⓘ"</formula1>
    </dataValidation>
    <dataValidation type="decimal" allowBlank="1" showInputMessage="1" showErrorMessage="1" errorTitle="Incorrect value" error="Value must be a positive or negative number." promptTitle="Positive or Negative Numbers" prompt="Please enter the full liability amount without scaling (e.g. 1 Thousand should be entered 1,000. 1 million as 1,000,000. Positive and negative values allowed." sqref="E38:I43 E47:I52" xr:uid="{00000000-0002-0000-0400-00001E000000}">
      <formula1>-999999000</formula1>
      <formula2>999999000</formula2>
    </dataValidation>
    <dataValidation type="decimal" allowBlank="1" showInputMessage="1" showErrorMessage="1" errorTitle="Incorrect value" error="Value must be a negative whole number." promptTitle="Negative Numbers" prompt="Please enter the full depreciation amount as a negative number without scaling (e.g. 1 Thousand should be entered -1,000. 1 million as -1,000,000. Negative values only allowed." sqref="E22:I22 E24:I24 E26:I26 E28:I28" xr:uid="{00000000-0002-0000-0400-00001F000000}">
      <formula1>-999999000</formula1>
      <formula2>0</formula2>
    </dataValidation>
    <dataValidation type="decimal" allowBlank="1" showInputMessage="1" showErrorMessage="1" errorTitle="Incorrect value" error="Value must be a positive or negative number." promptTitle="Positive or Negative Numbers" prompt="Please enter the full asset amount without scaling (e.g. 1 Thousand should be entered 1,000. 1 million as 1,000,000). Positive and negative values allowed." sqref="E19:I21 E23:I23 E25:I25 E27:I27 E29:I30 E11:I15" xr:uid="{00000000-0002-0000-0400-000020000000}">
      <formula1>-999999000</formula1>
      <formula2>999999000</formula2>
    </dataValidation>
    <dataValidation type="decimal" allowBlank="1" showInputMessage="1" showErrorMessage="1" errorTitle="Incorrect value" error="Value must be a positive or negative number." promptTitle="Positive or Negative Numbers" prompt="Please enter the full Equity amount without scaling (e.g. 1 Thousand should be entered 1,000. 1 million as 1,000,000). Positive and negative values allowed." sqref="E61:I63" xr:uid="{00000000-0002-0000-0400-000021000000}">
      <formula1>-999999000</formula1>
      <formula2>999999000</formula2>
    </dataValidation>
  </dataValidations>
  <pageMargins left="0.70866141732283472" right="0.70866141732283472" top="0.74803149606299213" bottom="0.74803149606299213" header="0.31496062992125984" footer="0.31496062992125984"/>
  <pageSetup paperSize="9" scale="6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ECFF"/>
    <pageSetUpPr fitToPage="1"/>
  </sheetPr>
  <dimension ref="A1:L61"/>
  <sheetViews>
    <sheetView showGridLines="0" zoomScale="90" zoomScaleNormal="90" workbookViewId="0">
      <pane ySplit="7" topLeftCell="A8" activePane="bottomLeft" state="frozen"/>
      <selection activeCell="K31" sqref="K31"/>
      <selection pane="bottomLeft" activeCell="E6" sqref="E6"/>
    </sheetView>
  </sheetViews>
  <sheetFormatPr defaultColWidth="0" defaultRowHeight="14"/>
  <cols>
    <col min="1" max="3" width="3.7265625" style="14" customWidth="1"/>
    <col min="4" max="4" width="62.7265625" style="14" customWidth="1"/>
    <col min="5" max="9" width="13.7265625" style="14" customWidth="1"/>
    <col min="10" max="10" width="3.7265625" style="1" customWidth="1"/>
    <col min="11" max="11" width="45.7265625" style="1" customWidth="1"/>
    <col min="12" max="12" width="3.7265625" style="1" customWidth="1"/>
    <col min="13" max="16384" width="9.1796875" style="1" hidden="1"/>
  </cols>
  <sheetData>
    <row r="1" spans="2:11">
      <c r="B1" s="1"/>
      <c r="C1" s="1"/>
      <c r="D1" s="1"/>
      <c r="E1" s="1"/>
      <c r="F1" s="1"/>
      <c r="G1" s="1"/>
      <c r="H1" s="1"/>
      <c r="I1" s="1"/>
    </row>
    <row r="2" spans="2:11" ht="25">
      <c r="B2" s="5" t="s">
        <v>219</v>
      </c>
      <c r="C2" s="1"/>
      <c r="D2" s="1"/>
      <c r="E2" s="1"/>
      <c r="F2" s="1"/>
      <c r="G2" s="1"/>
      <c r="H2" s="1"/>
      <c r="I2" s="1"/>
    </row>
    <row r="3" spans="2:11">
      <c r="B3" s="1"/>
      <c r="C3" s="1"/>
      <c r="D3" s="1"/>
      <c r="E3" s="1"/>
      <c r="F3" s="1"/>
      <c r="G3" s="1"/>
      <c r="H3" s="1"/>
      <c r="I3" s="1"/>
    </row>
    <row r="4" spans="2:11" ht="28">
      <c r="B4" s="1"/>
      <c r="C4" s="1"/>
      <c r="D4" s="12" t="s">
        <v>126</v>
      </c>
      <c r="F4" s="1"/>
      <c r="G4" s="92" t="s">
        <v>220</v>
      </c>
      <c r="H4" s="1"/>
      <c r="I4" s="1"/>
    </row>
    <row r="5" spans="2:11">
      <c r="B5" s="13"/>
      <c r="C5" s="7"/>
      <c r="D5" s="1"/>
      <c r="E5" s="1"/>
      <c r="F5" s="1"/>
      <c r="G5" s="1"/>
      <c r="H5" s="1"/>
      <c r="I5" s="1"/>
    </row>
    <row r="6" spans="2:11">
      <c r="B6" s="22"/>
      <c r="C6" s="22"/>
      <c r="D6" s="22"/>
      <c r="E6" s="45" t="s">
        <v>5</v>
      </c>
      <c r="F6" s="45" t="s">
        <v>6</v>
      </c>
      <c r="G6" s="45" t="s">
        <v>7</v>
      </c>
      <c r="H6" s="45" t="s">
        <v>8</v>
      </c>
      <c r="I6" s="45" t="s">
        <v>9</v>
      </c>
      <c r="K6" s="45" t="s">
        <v>127</v>
      </c>
    </row>
    <row r="7" spans="2:11">
      <c r="C7" s="54"/>
      <c r="D7" s="54"/>
      <c r="E7" s="45" t="s">
        <v>128</v>
      </c>
      <c r="F7" s="45" t="s">
        <v>128</v>
      </c>
      <c r="G7" s="45" t="s">
        <v>128</v>
      </c>
      <c r="H7" s="45" t="s">
        <v>128</v>
      </c>
      <c r="I7" s="45" t="s">
        <v>128</v>
      </c>
    </row>
    <row r="8" spans="2:11">
      <c r="B8" s="6" t="s">
        <v>221</v>
      </c>
      <c r="C8" s="46"/>
      <c r="D8" s="46"/>
      <c r="E8" s="57"/>
      <c r="F8" s="57"/>
      <c r="G8" s="57"/>
      <c r="H8" s="57"/>
      <c r="I8" s="57"/>
    </row>
    <row r="9" spans="2:11">
      <c r="B9" s="6"/>
      <c r="C9" s="46"/>
      <c r="D9" s="46"/>
      <c r="E9" s="57"/>
      <c r="F9" s="57"/>
      <c r="G9" s="57"/>
      <c r="H9" s="57"/>
      <c r="I9" s="57"/>
    </row>
    <row r="10" spans="2:11" ht="14.5" thickBot="1">
      <c r="C10" s="46" t="s">
        <v>222</v>
      </c>
      <c r="D10" s="46"/>
      <c r="E10" s="57"/>
      <c r="F10" s="57"/>
      <c r="G10" s="57"/>
      <c r="H10" s="57"/>
      <c r="I10" s="57"/>
    </row>
    <row r="11" spans="2:11" ht="14.5" thickBot="1">
      <c r="C11" s="46"/>
      <c r="D11" s="48" t="s">
        <v>223</v>
      </c>
      <c r="E11" s="58"/>
      <c r="F11" s="58"/>
      <c r="G11" s="58"/>
      <c r="H11" s="58"/>
      <c r="I11" s="58"/>
      <c r="K11" s="73"/>
    </row>
    <row r="12" spans="2:11" ht="14.5" thickBot="1">
      <c r="C12" s="46"/>
      <c r="D12" s="48" t="s">
        <v>224</v>
      </c>
      <c r="E12" s="58"/>
      <c r="F12" s="58"/>
      <c r="G12" s="58"/>
      <c r="H12" s="58"/>
      <c r="I12" s="58"/>
      <c r="K12" s="73"/>
    </row>
    <row r="13" spans="2:11" ht="14.5" thickBot="1">
      <c r="C13" s="46" t="s">
        <v>225</v>
      </c>
      <c r="E13" s="59">
        <f>SUM(E11:E12)</f>
        <v>0</v>
      </c>
      <c r="F13" s="59">
        <f>SUM(F11:F12)</f>
        <v>0</v>
      </c>
      <c r="G13" s="59">
        <f>SUM(G11:G12)</f>
        <v>0</v>
      </c>
      <c r="H13" s="59">
        <f>SUM(H11:H12)</f>
        <v>0</v>
      </c>
      <c r="I13" s="59">
        <f>SUM(I11:I12)</f>
        <v>0</v>
      </c>
    </row>
    <row r="14" spans="2:11" ht="14.5" thickBot="1">
      <c r="C14" s="51"/>
      <c r="D14" s="49"/>
      <c r="E14" s="37"/>
      <c r="F14" s="37"/>
      <c r="G14" s="37"/>
      <c r="H14" s="37"/>
      <c r="I14" s="37"/>
    </row>
    <row r="15" spans="2:11" ht="14.5" thickBot="1">
      <c r="C15" s="46"/>
      <c r="D15" s="48" t="s">
        <v>226</v>
      </c>
      <c r="E15" s="58"/>
      <c r="F15" s="58"/>
      <c r="G15" s="58"/>
      <c r="H15" s="58"/>
      <c r="I15" s="58"/>
      <c r="K15" s="73"/>
    </row>
    <row r="16" spans="2:11" ht="14.5" thickBot="1">
      <c r="C16" s="46"/>
      <c r="D16" s="48" t="s">
        <v>227</v>
      </c>
      <c r="E16" s="58"/>
      <c r="F16" s="58"/>
      <c r="G16" s="58"/>
      <c r="H16" s="58"/>
      <c r="I16" s="58"/>
      <c r="K16" s="73"/>
    </row>
    <row r="17" spans="2:11" ht="14.5" thickBot="1">
      <c r="C17" s="20" t="s">
        <v>1</v>
      </c>
      <c r="D17" s="48" t="s">
        <v>188</v>
      </c>
      <c r="E17" s="58"/>
      <c r="F17" s="58"/>
      <c r="G17" s="58"/>
      <c r="H17" s="58"/>
      <c r="I17" s="58"/>
      <c r="K17" s="73"/>
    </row>
    <row r="18" spans="2:11" ht="14.5" thickBot="1">
      <c r="B18" s="52"/>
      <c r="C18" s="52"/>
      <c r="D18" s="52"/>
      <c r="E18" s="37"/>
      <c r="F18" s="37"/>
      <c r="G18" s="37"/>
      <c r="H18" s="37"/>
      <c r="I18" s="37"/>
    </row>
    <row r="19" spans="2:11" ht="14.5" thickBot="1">
      <c r="B19" s="6" t="s">
        <v>228</v>
      </c>
      <c r="C19" s="46"/>
      <c r="D19" s="46"/>
      <c r="E19" s="60">
        <f>SUM(E15:E17)+E13</f>
        <v>0</v>
      </c>
      <c r="F19" s="60">
        <f>SUM(F15:F17)+F13</f>
        <v>0</v>
      </c>
      <c r="G19" s="60">
        <f>SUM(G15:G17)+G13</f>
        <v>0</v>
      </c>
      <c r="H19" s="60">
        <f>SUM(H15:H17)+H13</f>
        <v>0</v>
      </c>
      <c r="I19" s="60">
        <f>SUM(I15:I17)+I13</f>
        <v>0</v>
      </c>
    </row>
    <row r="20" spans="2:11">
      <c r="B20" s="52"/>
      <c r="C20" s="52"/>
      <c r="D20" s="52"/>
      <c r="E20" s="37"/>
      <c r="F20" s="37"/>
      <c r="G20" s="37"/>
      <c r="H20" s="37"/>
      <c r="I20" s="37"/>
    </row>
    <row r="21" spans="2:11">
      <c r="B21" s="6" t="s">
        <v>229</v>
      </c>
      <c r="C21" s="46"/>
      <c r="D21" s="46"/>
      <c r="E21" s="57"/>
      <c r="F21" s="57"/>
      <c r="G21" s="57"/>
      <c r="H21" s="57"/>
      <c r="I21" s="57"/>
    </row>
    <row r="22" spans="2:11">
      <c r="B22" s="6"/>
      <c r="C22" s="46"/>
      <c r="D22" s="46"/>
      <c r="E22" s="57"/>
      <c r="F22" s="57"/>
      <c r="G22" s="57"/>
      <c r="H22" s="57"/>
      <c r="I22" s="57"/>
    </row>
    <row r="23" spans="2:11" ht="14.5" thickBot="1">
      <c r="B23" s="6"/>
      <c r="C23" s="46" t="s">
        <v>230</v>
      </c>
      <c r="D23" s="46"/>
      <c r="E23" s="57"/>
      <c r="F23" s="57"/>
      <c r="G23" s="57"/>
      <c r="H23" s="57"/>
      <c r="I23" s="57"/>
    </row>
    <row r="24" spans="2:11" ht="14.5" thickBot="1">
      <c r="C24" s="46"/>
      <c r="D24" s="48" t="s">
        <v>231</v>
      </c>
      <c r="E24" s="58"/>
      <c r="F24" s="58"/>
      <c r="G24" s="58"/>
      <c r="H24" s="58"/>
      <c r="I24" s="58"/>
      <c r="K24" s="73"/>
    </row>
    <row r="25" spans="2:11" ht="14.5" thickBot="1">
      <c r="C25" s="46"/>
      <c r="D25" s="48" t="s">
        <v>232</v>
      </c>
      <c r="E25" s="58"/>
      <c r="F25" s="58"/>
      <c r="G25" s="58"/>
      <c r="H25" s="58"/>
      <c r="I25" s="58"/>
      <c r="K25" s="73"/>
    </row>
    <row r="26" spans="2:11" ht="14.5" thickBot="1">
      <c r="C26" s="46"/>
      <c r="D26" s="48" t="s">
        <v>233</v>
      </c>
      <c r="E26" s="58"/>
      <c r="F26" s="58"/>
      <c r="G26" s="58"/>
      <c r="H26" s="58"/>
      <c r="I26" s="58"/>
      <c r="K26" s="73"/>
    </row>
    <row r="27" spans="2:11" ht="14.5" thickBot="1">
      <c r="C27" s="46"/>
      <c r="D27" s="48" t="s">
        <v>234</v>
      </c>
      <c r="E27" s="58"/>
      <c r="F27" s="58"/>
      <c r="G27" s="58"/>
      <c r="H27" s="58"/>
      <c r="I27" s="58"/>
      <c r="K27" s="73"/>
    </row>
    <row r="28" spans="2:11" ht="14.5" thickBot="1">
      <c r="C28" s="46"/>
      <c r="D28" s="48" t="s">
        <v>235</v>
      </c>
      <c r="E28" s="58"/>
      <c r="F28" s="58"/>
      <c r="G28" s="58"/>
      <c r="H28" s="58"/>
      <c r="I28" s="58"/>
      <c r="K28" s="73"/>
    </row>
    <row r="29" spans="2:11" ht="14.5" thickBot="1">
      <c r="C29" s="20" t="s">
        <v>1</v>
      </c>
      <c r="D29" s="49" t="s">
        <v>188</v>
      </c>
      <c r="E29" s="58"/>
      <c r="F29" s="58"/>
      <c r="G29" s="58"/>
      <c r="H29" s="58"/>
      <c r="I29" s="58"/>
      <c r="K29" s="90"/>
    </row>
    <row r="30" spans="2:11">
      <c r="C30" s="46"/>
      <c r="D30" s="48"/>
      <c r="E30" s="57"/>
      <c r="F30" s="57"/>
      <c r="G30" s="57"/>
      <c r="H30" s="57"/>
      <c r="I30" s="57"/>
    </row>
    <row r="31" spans="2:11" ht="14.5" thickBot="1">
      <c r="C31" s="46" t="s">
        <v>236</v>
      </c>
      <c r="D31" s="48"/>
      <c r="E31" s="57"/>
      <c r="F31" s="57"/>
      <c r="G31" s="57"/>
      <c r="H31" s="57"/>
      <c r="I31" s="57"/>
    </row>
    <row r="32" spans="2:11" ht="14.5" thickBot="1">
      <c r="C32" s="46"/>
      <c r="D32" s="48" t="s">
        <v>237</v>
      </c>
      <c r="E32" s="58"/>
      <c r="F32" s="58"/>
      <c r="G32" s="58"/>
      <c r="H32" s="58"/>
      <c r="I32" s="58"/>
      <c r="K32" s="73"/>
    </row>
    <row r="33" spans="2:11" ht="14.5" thickBot="1">
      <c r="C33" s="46"/>
      <c r="D33" s="48" t="s">
        <v>238</v>
      </c>
      <c r="E33" s="58"/>
      <c r="F33" s="58"/>
      <c r="G33" s="58"/>
      <c r="H33" s="58"/>
      <c r="I33" s="58"/>
      <c r="K33" s="73"/>
    </row>
    <row r="34" spans="2:11" ht="14.5" thickBot="1">
      <c r="C34" s="46"/>
      <c r="D34" s="48" t="s">
        <v>239</v>
      </c>
      <c r="E34" s="58"/>
      <c r="F34" s="58"/>
      <c r="G34" s="58"/>
      <c r="H34" s="58"/>
      <c r="I34" s="58"/>
      <c r="K34" s="73"/>
    </row>
    <row r="35" spans="2:11" ht="14.5" thickBot="1">
      <c r="C35" s="20" t="s">
        <v>1</v>
      </c>
      <c r="D35" s="49" t="s">
        <v>188</v>
      </c>
      <c r="E35" s="58"/>
      <c r="F35" s="58"/>
      <c r="G35" s="58"/>
      <c r="H35" s="58"/>
      <c r="I35" s="58"/>
      <c r="K35" s="73"/>
    </row>
    <row r="36" spans="2:11" ht="14.5" thickBot="1">
      <c r="B36" s="6"/>
      <c r="C36" s="46"/>
      <c r="D36" s="46"/>
      <c r="E36" s="57"/>
      <c r="F36" s="57"/>
      <c r="G36" s="57"/>
      <c r="H36" s="57"/>
      <c r="I36" s="57"/>
    </row>
    <row r="37" spans="2:11" ht="14.5" thickBot="1">
      <c r="B37" s="6" t="s">
        <v>240</v>
      </c>
      <c r="C37" s="46"/>
      <c r="D37" s="46"/>
      <c r="E37" s="60">
        <f>SUM(E24:E35)</f>
        <v>0</v>
      </c>
      <c r="F37" s="60">
        <f>SUM(F24:F35)</f>
        <v>0</v>
      </c>
      <c r="G37" s="60">
        <f>SUM(G24:G35)</f>
        <v>0</v>
      </c>
      <c r="H37" s="60">
        <f>SUM(H24:H35)</f>
        <v>0</v>
      </c>
      <c r="I37" s="60">
        <f>SUM(I24:I35)</f>
        <v>0</v>
      </c>
    </row>
    <row r="38" spans="2:11">
      <c r="B38" s="52"/>
      <c r="C38" s="52"/>
      <c r="D38" s="52"/>
      <c r="E38" s="37"/>
      <c r="F38" s="37"/>
      <c r="G38" s="37"/>
      <c r="H38" s="37"/>
      <c r="I38" s="37"/>
    </row>
    <row r="39" spans="2:11">
      <c r="B39" s="6" t="s">
        <v>241</v>
      </c>
      <c r="C39" s="46"/>
      <c r="D39" s="46"/>
      <c r="E39" s="57"/>
      <c r="F39" s="57"/>
      <c r="G39" s="57"/>
      <c r="H39" s="57"/>
      <c r="I39" s="57"/>
    </row>
    <row r="40" spans="2:11">
      <c r="B40" s="6"/>
      <c r="C40" s="46"/>
      <c r="D40" s="46"/>
      <c r="E40" s="57"/>
      <c r="F40" s="57"/>
      <c r="G40" s="57"/>
      <c r="H40" s="57"/>
      <c r="I40" s="57"/>
    </row>
    <row r="41" spans="2:11" ht="14.5" thickBot="1">
      <c r="B41" s="6"/>
      <c r="C41" s="46" t="s">
        <v>230</v>
      </c>
      <c r="D41" s="46"/>
      <c r="E41" s="57"/>
      <c r="F41" s="57"/>
      <c r="G41" s="57"/>
      <c r="H41" s="57"/>
      <c r="I41" s="57"/>
    </row>
    <row r="42" spans="2:11" ht="14.5" thickBot="1">
      <c r="C42" s="46"/>
      <c r="D42" s="48" t="s">
        <v>242</v>
      </c>
      <c r="E42" s="58"/>
      <c r="F42" s="58"/>
      <c r="G42" s="58"/>
      <c r="H42" s="58"/>
      <c r="I42" s="58"/>
      <c r="K42" s="73"/>
    </row>
    <row r="43" spans="2:11" ht="14.5" thickBot="1">
      <c r="C43" s="46"/>
      <c r="D43" s="48" t="s">
        <v>243</v>
      </c>
      <c r="E43" s="58"/>
      <c r="F43" s="58"/>
      <c r="G43" s="58"/>
      <c r="H43" s="58"/>
      <c r="I43" s="58"/>
      <c r="K43" s="73"/>
    </row>
    <row r="44" spans="2:11" ht="14.5" thickBot="1">
      <c r="C44" s="20" t="s">
        <v>1</v>
      </c>
      <c r="D44" s="49" t="s">
        <v>188</v>
      </c>
      <c r="E44" s="58"/>
      <c r="F44" s="58"/>
      <c r="G44" s="58"/>
      <c r="H44" s="58"/>
      <c r="I44" s="58"/>
      <c r="K44" s="90"/>
    </row>
    <row r="45" spans="2:11">
      <c r="C45" s="46"/>
      <c r="D45" s="48"/>
      <c r="E45" s="57"/>
      <c r="F45" s="57"/>
      <c r="G45" s="57"/>
      <c r="H45" s="57"/>
      <c r="I45" s="57"/>
    </row>
    <row r="46" spans="2:11" ht="14.5" thickBot="1">
      <c r="C46" s="46" t="s">
        <v>236</v>
      </c>
      <c r="D46" s="48"/>
      <c r="E46" s="57"/>
      <c r="F46" s="57"/>
      <c r="G46" s="57"/>
      <c r="H46" s="57"/>
      <c r="I46" s="57"/>
    </row>
    <row r="47" spans="2:11" ht="14.5" thickBot="1">
      <c r="C47" s="46"/>
      <c r="D47" s="48" t="s">
        <v>244</v>
      </c>
      <c r="E47" s="58"/>
      <c r="F47" s="58"/>
      <c r="G47" s="58"/>
      <c r="H47" s="58"/>
      <c r="I47" s="58"/>
      <c r="K47" s="73"/>
    </row>
    <row r="48" spans="2:11" ht="14.5" thickBot="1">
      <c r="C48" s="46"/>
      <c r="D48" s="48" t="s">
        <v>245</v>
      </c>
      <c r="E48" s="58"/>
      <c r="F48" s="58"/>
      <c r="G48" s="58"/>
      <c r="H48" s="58"/>
      <c r="I48" s="58"/>
      <c r="K48" s="73"/>
    </row>
    <row r="49" spans="2:11" ht="14.5" thickBot="1">
      <c r="C49" s="46"/>
      <c r="D49" s="48" t="s">
        <v>246</v>
      </c>
      <c r="E49" s="58"/>
      <c r="F49" s="58"/>
      <c r="G49" s="58"/>
      <c r="H49" s="58"/>
      <c r="I49" s="58"/>
      <c r="K49" s="73"/>
    </row>
    <row r="50" spans="2:11" ht="14.5" thickBot="1">
      <c r="C50" s="20" t="s">
        <v>1</v>
      </c>
      <c r="D50" s="49" t="s">
        <v>188</v>
      </c>
      <c r="E50" s="58"/>
      <c r="F50" s="58"/>
      <c r="G50" s="58"/>
      <c r="H50" s="58"/>
      <c r="I50" s="58"/>
      <c r="K50" s="73"/>
    </row>
    <row r="51" spans="2:11" ht="14.5" thickBot="1">
      <c r="B51" s="6"/>
      <c r="C51" s="46"/>
      <c r="D51" s="46"/>
      <c r="E51" s="37"/>
      <c r="F51" s="37"/>
      <c r="G51" s="37"/>
      <c r="H51" s="37"/>
      <c r="I51" s="37"/>
    </row>
    <row r="52" spans="2:11" ht="14.5" thickBot="1">
      <c r="B52" s="6" t="s">
        <v>247</v>
      </c>
      <c r="C52" s="46"/>
      <c r="D52" s="46"/>
      <c r="E52" s="60">
        <f>SUM(E42:E50)</f>
        <v>0</v>
      </c>
      <c r="F52" s="60">
        <f>SUM(F42:F50)</f>
        <v>0</v>
      </c>
      <c r="G52" s="60">
        <f>SUM(G42:G50)</f>
        <v>0</v>
      </c>
      <c r="H52" s="60">
        <f>SUM(H42:H50)</f>
        <v>0</v>
      </c>
      <c r="I52" s="60">
        <f>SUM(I42:I50)</f>
        <v>0</v>
      </c>
    </row>
    <row r="53" spans="2:11" ht="14.5" thickBot="1">
      <c r="B53" s="52"/>
      <c r="C53" s="52"/>
      <c r="D53" s="52"/>
      <c r="E53" s="37"/>
      <c r="F53" s="37"/>
      <c r="G53" s="37"/>
      <c r="H53" s="37"/>
      <c r="I53" s="37"/>
    </row>
    <row r="54" spans="2:11" ht="14.5" thickBot="1">
      <c r="B54" s="6" t="s">
        <v>248</v>
      </c>
      <c r="C54" s="46"/>
      <c r="D54" s="46"/>
      <c r="E54" s="60">
        <f>E19+E37+E52</f>
        <v>0</v>
      </c>
      <c r="F54" s="60">
        <f>F19+F37+F52</f>
        <v>0</v>
      </c>
      <c r="G54" s="60">
        <f>G19+G37+G52</f>
        <v>0</v>
      </c>
      <c r="H54" s="60">
        <f>H19+H37+H52</f>
        <v>0</v>
      </c>
      <c r="I54" s="60">
        <f>I19+I37+I52</f>
        <v>0</v>
      </c>
    </row>
    <row r="55" spans="2:11" ht="14.5" thickBot="1">
      <c r="B55" s="52"/>
      <c r="C55" s="52"/>
      <c r="D55" s="52"/>
      <c r="E55" s="37"/>
      <c r="F55" s="37"/>
      <c r="G55" s="37"/>
      <c r="H55" s="37"/>
      <c r="I55" s="37"/>
    </row>
    <row r="56" spans="2:11" ht="14.5" thickBot="1">
      <c r="B56" s="20" t="s">
        <v>1</v>
      </c>
      <c r="C56" s="6" t="s">
        <v>249</v>
      </c>
      <c r="D56" s="46"/>
      <c r="E56" s="58"/>
      <c r="F56" s="58"/>
      <c r="G56" s="58"/>
      <c r="H56" s="58"/>
      <c r="I56" s="58"/>
      <c r="K56" s="73"/>
    </row>
    <row r="57" spans="2:11" ht="14.5" thickBot="1">
      <c r="E57" s="53"/>
      <c r="F57" s="53"/>
      <c r="G57" s="53"/>
      <c r="H57" s="53"/>
      <c r="I57" s="53"/>
    </row>
    <row r="58" spans="2:11" ht="14.5" thickBot="1">
      <c r="B58" s="6" t="s">
        <v>250</v>
      </c>
      <c r="C58" s="46"/>
      <c r="D58" s="46"/>
      <c r="E58" s="61">
        <f>E54+E56</f>
        <v>0</v>
      </c>
      <c r="F58" s="61">
        <f>F54+F56</f>
        <v>0</v>
      </c>
      <c r="G58" s="61">
        <f>G54+G56</f>
        <v>0</v>
      </c>
      <c r="H58" s="61">
        <f>H54+H56</f>
        <v>0</v>
      </c>
      <c r="I58" s="61">
        <f>I54+I56</f>
        <v>0</v>
      </c>
    </row>
    <row r="59" spans="2:11">
      <c r="B59" s="1"/>
      <c r="C59" s="1"/>
      <c r="D59" s="1"/>
      <c r="E59" s="75" t="str">
        <f>IF(ABS(E54+E56-E58)&lt;10,"ok","Check Total")</f>
        <v>ok</v>
      </c>
      <c r="F59" s="75" t="str">
        <f>IF(ABS(F54+F56-F58)&lt;10,"ok","Check Total")</f>
        <v>ok</v>
      </c>
      <c r="G59" s="75" t="str">
        <f>IF(ABS(G54+G56-G58)&lt;10,"ok","Check Total")</f>
        <v>ok</v>
      </c>
      <c r="H59" s="75" t="str">
        <f>IF(ABS(H54+H56-H58)&lt;10,"ok","Check Total")</f>
        <v>ok</v>
      </c>
      <c r="I59" s="75" t="str">
        <f>IF(ABS(I54+I56-I58)&lt;10,"ok","Check Total")</f>
        <v>ok</v>
      </c>
    </row>
    <row r="60" spans="2:11">
      <c r="B60" s="1"/>
    </row>
    <row r="61" spans="2:11">
      <c r="E61" s="53"/>
      <c r="F61" s="53"/>
      <c r="G61" s="53"/>
      <c r="H61" s="53"/>
      <c r="I61" s="53"/>
    </row>
  </sheetData>
  <dataValidations count="11">
    <dataValidation type="custom" showInputMessage="1" showErrorMessage="1" errorTitle="Error" error="Cannot enter value in this cell" promptTitle="Other" prompt="As per financial statements - other cash flow from investing activites not captured in the above categories" sqref="B51 B36" xr:uid="{00000000-0002-0000-0500-000000000000}">
      <formula1>"ⓘ"</formula1>
    </dataValidation>
    <dataValidation type="custom" showInputMessage="1" showErrorMessage="1" errorTitle="Error" error="Cannot enter value in this cell" promptTitle="Income tax received/(paid)" prompt="As per financial statements" sqref="B18" xr:uid="{00000000-0002-0000-0500-000001000000}">
      <formula1>"ⓘ"</formula1>
    </dataValidation>
    <dataValidation type="custom" showInputMessage="1" showErrorMessage="1" errorTitle="Error" error="Cannot enter value in this cell" promptTitle="Other" prompt="Other cash flow from investing activites not captured in the above categories" sqref="C35 C29" xr:uid="{00000000-0002-0000-0500-000002000000}">
      <formula1>"ⓘ"</formula1>
    </dataValidation>
    <dataValidation type="custom" showInputMessage="1" showErrorMessage="1" errorTitle="Error" error="Cannot enter value in this cell" promptTitle="Other" prompt="Other cash flow from financing activites not captured in the above categories" sqref="C50 C44" xr:uid="{00000000-0002-0000-0500-000003000000}">
      <formula1>"ⓘ"</formula1>
    </dataValidation>
    <dataValidation type="custom" showInputMessage="1" showErrorMessage="1" errorTitle="Error" error="Cannot enter value in this cell" promptTitle="Other" prompt="Other cash flow from operating activites not captured in the above categories" sqref="C17" xr:uid="{00000000-0002-0000-0500-000004000000}">
      <formula1>"ⓘ"</formula1>
    </dataValidation>
    <dataValidation type="custom" showInputMessage="1" showErrorMessage="1" errorTitle="Error" error="Cannot enter value in this cell" promptTitle="Cash At Begining of Year" prompt="Opening cash balance held at the beginning of the year" sqref="B56" xr:uid="{00000000-0002-0000-0500-000005000000}">
      <formula1>"ⓘ"</formula1>
    </dataValidation>
    <dataValidation type="decimal" allowBlank="1" showInputMessage="1" showErrorMessage="1" errorTitle="Incorrect value" error="Value must be a positive number." promptTitle="Positive Numbers" prompt="Please enter the full cash flow amount without scaling (e.g. 1 Thousand should be entered 1,000. 1 million as 1,000,000). Only positive values allowed." sqref="E24:I29 E42:I44 E11:I11" xr:uid="{00000000-0002-0000-0500-000006000000}">
      <formula1>0</formula1>
      <formula2>999999000</formula2>
    </dataValidation>
    <dataValidation type="decimal" allowBlank="1" showInputMessage="1" showErrorMessage="1" errorTitle="Incorrect value" error="Value must be a negative number." promptTitle="Negative Numbers" prompt="Please enter the full cash flow amount as a negative number without scaling (1 Thousand should be entered -1,000. 1 million as -1,000,000. Only negative values allowed." sqref="E32:I35 E47:I50 E12:I12 E15:I15" xr:uid="{00000000-0002-0000-0500-000007000000}">
      <formula1>-999999000</formula1>
      <formula2>0</formula2>
    </dataValidation>
    <dataValidation type="decimal" allowBlank="1" showInputMessage="1" showErrorMessage="1" errorTitle="Incorrect value" error="Value must be a positive or negative number." promptTitle="Positive or Negative Numbers" prompt="Please enter the full cash flow amount without scaling (e.g. 1 Thousand should be entered 1,000. 1 million as 1,000,000). Please enter income tax received as a positive value and income tax paid as a negative value." sqref="E16:I16" xr:uid="{00000000-0002-0000-0500-000008000000}">
      <formula1>-999999000</formula1>
      <formula2>1E+27</formula2>
    </dataValidation>
    <dataValidation type="decimal" allowBlank="1" showInputMessage="1" showErrorMessage="1" errorTitle="Incorrect value" error="Value must be a positive or negative number." promptTitle="Positive or Negative Numbers" prompt="Please enter the full cash flow amount without scaling (e.g. 1 Thousand should be entered 1,000. 1 million as 1,000,000). Please enter cash inflows as a positive value and cash outflows as a negative value." sqref="E17:I17" xr:uid="{00000000-0002-0000-0500-000009000000}">
      <formula1>-999999000</formula1>
      <formula2>1E+27</formula2>
    </dataValidation>
    <dataValidation type="decimal" allowBlank="1" showInputMessage="1" showErrorMessage="1" errorTitle="Incorrect value" error="Value must be a positive or negative number." promptTitle="Positive or Negative Numbers" prompt="Please enter the full cash balance without scaling (e.g. 1 Thousand should be entered 1,000. 1 million as 1,000,000). Please enter cash reserves as a positive value and overdrafts as a negative value." sqref="E56:I56" xr:uid="{00000000-0002-0000-0500-00000A000000}">
      <formula1>-999999000</formula1>
      <formula2>1E+27</formula2>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ECFF"/>
    <pageSetUpPr fitToPage="1"/>
  </sheetPr>
  <dimension ref="A1:L32"/>
  <sheetViews>
    <sheetView showGridLines="0" zoomScale="90" zoomScaleNormal="90" workbookViewId="0">
      <pane ySplit="7" topLeftCell="A8" activePane="bottomLeft" state="frozen"/>
      <selection activeCell="K31" sqref="K31"/>
      <selection pane="bottomLeft" activeCell="A8" sqref="A8"/>
    </sheetView>
  </sheetViews>
  <sheetFormatPr defaultColWidth="0" defaultRowHeight="14"/>
  <cols>
    <col min="1" max="1" width="3.7265625" style="14" customWidth="1"/>
    <col min="2" max="3" width="3.7265625" style="1" customWidth="1"/>
    <col min="4" max="4" width="62.7265625" style="1" customWidth="1"/>
    <col min="5" max="9" width="13.7265625" style="1" customWidth="1"/>
    <col min="10" max="10" width="3.7265625" style="1" customWidth="1"/>
    <col min="11" max="11" width="45.7265625" style="1" customWidth="1"/>
    <col min="12" max="12" width="3.7265625" style="1" customWidth="1"/>
    <col min="13" max="16384" width="9.1796875" style="1" hidden="1"/>
  </cols>
  <sheetData>
    <row r="1" spans="2:11">
      <c r="B1" s="10"/>
      <c r="C1" s="7"/>
    </row>
    <row r="2" spans="2:11" ht="25">
      <c r="B2" s="5" t="s">
        <v>251</v>
      </c>
      <c r="C2" s="42"/>
      <c r="D2" s="41"/>
      <c r="E2" s="41"/>
      <c r="F2" s="41"/>
      <c r="G2" s="41"/>
      <c r="H2" s="41"/>
      <c r="I2" s="41"/>
    </row>
    <row r="3" spans="2:11">
      <c r="B3" s="43"/>
      <c r="C3" s="7"/>
      <c r="E3" s="44"/>
    </row>
    <row r="4" spans="2:11" ht="28">
      <c r="B4" s="7"/>
      <c r="C4" s="7"/>
      <c r="D4" s="12" t="s">
        <v>126</v>
      </c>
    </row>
    <row r="5" spans="2:11">
      <c r="B5" s="13"/>
      <c r="C5" s="7"/>
      <c r="F5" s="74"/>
      <c r="G5" s="74"/>
    </row>
    <row r="6" spans="2:11">
      <c r="B6" s="15"/>
      <c r="C6" s="14"/>
      <c r="D6" s="14"/>
      <c r="E6" s="45" t="s">
        <v>5</v>
      </c>
      <c r="F6" s="45" t="s">
        <v>6</v>
      </c>
      <c r="G6" s="45" t="s">
        <v>7</v>
      </c>
      <c r="H6" s="45" t="s">
        <v>8</v>
      </c>
      <c r="I6" s="45" t="s">
        <v>9</v>
      </c>
      <c r="K6" s="45" t="s">
        <v>127</v>
      </c>
    </row>
    <row r="7" spans="2:11">
      <c r="B7" s="15"/>
      <c r="C7" s="14"/>
      <c r="D7" s="14"/>
      <c r="E7" s="45" t="s">
        <v>128</v>
      </c>
      <c r="F7" s="45" t="s">
        <v>128</v>
      </c>
      <c r="G7" s="45" t="s">
        <v>128</v>
      </c>
      <c r="H7" s="45" t="s">
        <v>128</v>
      </c>
      <c r="I7" s="45" t="s">
        <v>128</v>
      </c>
    </row>
    <row r="8" spans="2:11">
      <c r="B8" s="6" t="s">
        <v>252</v>
      </c>
      <c r="C8" s="46"/>
      <c r="D8" s="46"/>
      <c r="E8" s="55"/>
      <c r="F8" s="55"/>
      <c r="G8" s="55"/>
      <c r="H8" s="55"/>
      <c r="I8" s="55"/>
    </row>
    <row r="9" spans="2:11" ht="14.5" thickBot="1">
      <c r="B9" s="6"/>
      <c r="C9" s="46"/>
      <c r="D9" s="46"/>
      <c r="E9" s="55"/>
      <c r="F9" s="55"/>
      <c r="G9" s="55"/>
      <c r="H9" s="55"/>
      <c r="I9" s="55"/>
    </row>
    <row r="10" spans="2:11" ht="14.5" thickBot="1">
      <c r="B10" s="47"/>
      <c r="C10" s="20" t="s">
        <v>1</v>
      </c>
      <c r="D10" s="48" t="s">
        <v>253</v>
      </c>
      <c r="E10" s="58"/>
      <c r="F10" s="58"/>
      <c r="G10" s="58"/>
      <c r="H10" s="58"/>
      <c r="I10" s="58"/>
      <c r="K10" s="73"/>
    </row>
    <row r="11" spans="2:11" ht="14.5" thickBot="1">
      <c r="B11" s="47"/>
      <c r="C11" s="20" t="s">
        <v>1</v>
      </c>
      <c r="D11" s="48" t="s">
        <v>254</v>
      </c>
      <c r="E11" s="58"/>
      <c r="F11" s="58"/>
      <c r="G11" s="58"/>
      <c r="H11" s="58"/>
      <c r="I11" s="58"/>
      <c r="K11" s="73"/>
    </row>
    <row r="12" spans="2:11" ht="14.5" thickBot="1">
      <c r="B12" s="47"/>
      <c r="C12" s="20" t="s">
        <v>1</v>
      </c>
      <c r="D12" s="48" t="s">
        <v>255</v>
      </c>
      <c r="E12" s="58"/>
      <c r="F12" s="58"/>
      <c r="G12" s="58"/>
      <c r="H12" s="58"/>
      <c r="I12" s="58"/>
      <c r="K12" s="73"/>
    </row>
    <row r="13" spans="2:11" ht="14.5" thickBot="1">
      <c r="B13" s="47"/>
      <c r="C13" s="20" t="s">
        <v>1</v>
      </c>
      <c r="D13" s="48" t="s">
        <v>256</v>
      </c>
      <c r="E13" s="58"/>
      <c r="F13" s="58"/>
      <c r="G13" s="58"/>
      <c r="H13" s="58"/>
      <c r="I13" s="58"/>
      <c r="K13" s="73"/>
    </row>
    <row r="14" spans="2:11" ht="14.5" thickBot="1">
      <c r="B14" s="47"/>
      <c r="C14" s="20" t="s">
        <v>1</v>
      </c>
      <c r="D14" s="49" t="s">
        <v>257</v>
      </c>
      <c r="E14" s="58"/>
      <c r="F14" s="58"/>
      <c r="G14" s="58"/>
      <c r="H14" s="58"/>
      <c r="I14" s="58"/>
      <c r="K14" s="73"/>
    </row>
    <row r="15" spans="2:11" ht="14.5" thickBot="1">
      <c r="B15" s="47"/>
      <c r="C15" s="20" t="s">
        <v>1</v>
      </c>
      <c r="D15" s="48" t="s">
        <v>258</v>
      </c>
      <c r="E15" s="58"/>
      <c r="F15" s="58"/>
      <c r="G15" s="58"/>
      <c r="H15" s="58"/>
      <c r="I15" s="58"/>
      <c r="K15" s="73"/>
    </row>
    <row r="16" spans="2:11" ht="14.5" thickBot="1">
      <c r="B16" s="47"/>
      <c r="C16" s="20" t="s">
        <v>1</v>
      </c>
      <c r="D16" s="48" t="s">
        <v>259</v>
      </c>
      <c r="E16" s="58"/>
      <c r="F16" s="58"/>
      <c r="G16" s="58"/>
      <c r="H16" s="58"/>
      <c r="I16" s="58"/>
      <c r="K16" s="73"/>
    </row>
    <row r="17" spans="3:11" ht="14.5" thickBot="1">
      <c r="C17" s="20" t="s">
        <v>1</v>
      </c>
      <c r="D17" s="80" t="s">
        <v>260</v>
      </c>
      <c r="E17" s="58"/>
      <c r="F17" s="58"/>
      <c r="G17" s="58"/>
      <c r="H17" s="58"/>
      <c r="I17" s="58"/>
      <c r="K17" s="73"/>
    </row>
    <row r="18" spans="3:11" ht="14.5" thickBot="1">
      <c r="C18" s="20" t="s">
        <v>1</v>
      </c>
      <c r="D18" s="80" t="s">
        <v>260</v>
      </c>
      <c r="E18" s="58"/>
      <c r="F18" s="58"/>
      <c r="G18" s="58"/>
      <c r="H18" s="58"/>
      <c r="I18" s="58"/>
      <c r="K18" s="73"/>
    </row>
    <row r="19" spans="3:11" ht="14.5" thickBot="1">
      <c r="C19" s="20" t="s">
        <v>1</v>
      </c>
      <c r="D19" s="80" t="s">
        <v>260</v>
      </c>
      <c r="E19" s="58"/>
      <c r="F19" s="58"/>
      <c r="G19" s="58"/>
      <c r="H19" s="58"/>
      <c r="I19" s="58"/>
      <c r="K19" s="73"/>
    </row>
    <row r="20" spans="3:11" ht="14.5" thickBot="1">
      <c r="C20" s="20" t="s">
        <v>1</v>
      </c>
      <c r="D20" s="80" t="s">
        <v>260</v>
      </c>
      <c r="E20" s="58"/>
      <c r="F20" s="58"/>
      <c r="G20" s="58"/>
      <c r="H20" s="58"/>
      <c r="I20" s="58"/>
      <c r="K20" s="73"/>
    </row>
    <row r="21" spans="3:11" ht="14.5" thickBot="1">
      <c r="C21" s="20" t="s">
        <v>1</v>
      </c>
      <c r="D21" s="80" t="s">
        <v>260</v>
      </c>
      <c r="E21" s="58"/>
      <c r="F21" s="58"/>
      <c r="G21" s="58"/>
      <c r="H21" s="58"/>
      <c r="I21" s="58"/>
      <c r="K21" s="73"/>
    </row>
    <row r="22" spans="3:11" ht="14.5" thickBot="1">
      <c r="C22" s="20" t="s">
        <v>1</v>
      </c>
      <c r="D22" s="80" t="s">
        <v>260</v>
      </c>
      <c r="E22" s="58"/>
      <c r="F22" s="58"/>
      <c r="G22" s="58"/>
      <c r="H22" s="58"/>
      <c r="I22" s="58"/>
      <c r="K22" s="73"/>
    </row>
    <row r="23" spans="3:11" ht="14.5" thickBot="1">
      <c r="C23" s="20" t="s">
        <v>1</v>
      </c>
      <c r="D23" s="80" t="s">
        <v>260</v>
      </c>
      <c r="E23" s="58"/>
      <c r="F23" s="58"/>
      <c r="G23" s="58"/>
      <c r="H23" s="58"/>
      <c r="I23" s="58"/>
      <c r="K23" s="73"/>
    </row>
    <row r="24" spans="3:11" ht="14.5" thickBot="1">
      <c r="C24" s="20" t="s">
        <v>1</v>
      </c>
      <c r="D24" s="80" t="s">
        <v>260</v>
      </c>
      <c r="E24" s="58"/>
      <c r="F24" s="58"/>
      <c r="G24" s="58"/>
      <c r="H24" s="58"/>
      <c r="I24" s="58"/>
      <c r="K24" s="73"/>
    </row>
    <row r="25" spans="3:11" ht="14.5" thickBot="1">
      <c r="C25" s="20" t="s">
        <v>1</v>
      </c>
      <c r="D25" s="80" t="s">
        <v>260</v>
      </c>
      <c r="E25" s="58"/>
      <c r="F25" s="58"/>
      <c r="G25" s="58"/>
      <c r="H25" s="58"/>
      <c r="I25" s="58"/>
      <c r="K25" s="73"/>
    </row>
    <row r="26" spans="3:11" ht="14.5" thickBot="1">
      <c r="C26" s="20" t="s">
        <v>1</v>
      </c>
      <c r="D26" s="80" t="s">
        <v>260</v>
      </c>
      <c r="E26" s="58"/>
      <c r="F26" s="58"/>
      <c r="G26" s="58"/>
      <c r="H26" s="58"/>
      <c r="I26" s="58"/>
      <c r="K26" s="73"/>
    </row>
    <row r="27" spans="3:11" ht="14.5" thickBot="1">
      <c r="C27" s="20" t="s">
        <v>1</v>
      </c>
      <c r="D27" s="80" t="s">
        <v>260</v>
      </c>
      <c r="E27" s="58"/>
      <c r="F27" s="58"/>
      <c r="G27" s="58"/>
      <c r="H27" s="58"/>
      <c r="I27" s="58"/>
      <c r="K27" s="73"/>
    </row>
    <row r="28" spans="3:11" ht="14.5" thickBot="1">
      <c r="C28" s="20" t="s">
        <v>1</v>
      </c>
      <c r="D28" s="80" t="s">
        <v>260</v>
      </c>
      <c r="E28" s="58"/>
      <c r="F28" s="58"/>
      <c r="G28" s="58"/>
      <c r="H28" s="58"/>
      <c r="I28" s="58"/>
      <c r="K28" s="73"/>
    </row>
    <row r="29" spans="3:11" ht="14.5" thickBot="1">
      <c r="C29" s="20" t="s">
        <v>1</v>
      </c>
      <c r="D29" s="80" t="s">
        <v>260</v>
      </c>
      <c r="E29" s="58"/>
      <c r="F29" s="58"/>
      <c r="G29" s="58"/>
      <c r="H29" s="58"/>
      <c r="I29" s="58"/>
      <c r="K29" s="73"/>
    </row>
    <row r="30" spans="3:11" ht="14.5" thickBot="1">
      <c r="C30" s="20" t="s">
        <v>1</v>
      </c>
      <c r="D30" s="80" t="s">
        <v>260</v>
      </c>
      <c r="E30" s="58"/>
      <c r="F30" s="58"/>
      <c r="G30" s="58"/>
      <c r="H30" s="58"/>
      <c r="I30" s="58"/>
      <c r="K30" s="73"/>
    </row>
    <row r="31" spans="3:11" ht="14.5" thickBot="1">
      <c r="C31" s="20" t="s">
        <v>1</v>
      </c>
      <c r="D31" s="80" t="s">
        <v>260</v>
      </c>
      <c r="E31" s="58"/>
      <c r="F31" s="58"/>
      <c r="G31" s="58"/>
      <c r="H31" s="58"/>
      <c r="I31" s="58"/>
      <c r="K31" s="73"/>
    </row>
    <row r="32" spans="3:11" ht="14.5" thickBot="1">
      <c r="E32" s="39">
        <f>SUM(E10:E31)</f>
        <v>0</v>
      </c>
      <c r="F32" s="39">
        <f>SUM(F10:F31)</f>
        <v>0</v>
      </c>
      <c r="G32" s="39">
        <f>SUM(G10:G31)</f>
        <v>0</v>
      </c>
      <c r="H32" s="39">
        <f>SUM(H10:H31)</f>
        <v>0</v>
      </c>
      <c r="I32" s="39">
        <f>SUM(I10:I31)</f>
        <v>0</v>
      </c>
    </row>
  </sheetData>
  <dataConsolidate/>
  <dataValidations xWindow="620" yWindow="517" count="9">
    <dataValidation type="custom" showInputMessage="1" showErrorMessage="1" errorTitle="Error" error="Cannot enter value in this cell" promptTitle="Land &amp; Buildings" prompt="Capital expenditure relating to the purchase of land and buildings" sqref="C10" xr:uid="{00000000-0002-0000-0600-000000000000}">
      <formula1>"ⓘ"</formula1>
    </dataValidation>
    <dataValidation type="custom" showInputMessage="1" showErrorMessage="1" errorTitle="Error" error="Cannot enter value in this cell" promptTitle="Fit out" prompt="Capital expenditure relating to the fit out of the teaching premises and campus" sqref="C11" xr:uid="{00000000-0002-0000-0600-000001000000}">
      <formula1>"ⓘ"</formula1>
    </dataValidation>
    <dataValidation type="custom" showInputMessage="1" showErrorMessage="1" errorTitle="Error" error="Cannot enter value in this cell" promptTitle="Specialist equipment" prompt="Capital expenditure related to the purchase of specialist equipment" sqref="C13" xr:uid="{00000000-0002-0000-0600-000002000000}">
      <formula1>"ⓘ"</formula1>
    </dataValidation>
    <dataValidation type="custom" showInputMessage="1" showErrorMessage="1" errorTitle="Error" error="Cannot enter value in this cell" promptTitle="Additional Expenditure Items" prompt="Blank fields for additional expenditure items not captured in the above categories_x000a_" sqref="C17:C31" xr:uid="{00000000-0002-0000-0600-000003000000}">
      <formula1>"ⓘ"</formula1>
    </dataValidation>
    <dataValidation type="custom" showInputMessage="1" showErrorMessage="1" errorTitle="Error" error="Cannot enter value in this cell" promptTitle="IT - Hardware" prompt="Capital expenditure related to the purchase of IT hardware" sqref="C14" xr:uid="{00000000-0002-0000-0600-000004000000}">
      <formula1>"ⓘ"</formula1>
    </dataValidation>
    <dataValidation type="custom" showInputMessage="1" showErrorMessage="1" errorTitle="Error" error="Cannot enter value in this cell" promptTitle="Course Development" prompt="Capitalised course development expenditure" sqref="C16" xr:uid="{00000000-0002-0000-0600-000005000000}">
      <formula1>"ⓘ"</formula1>
    </dataValidation>
    <dataValidation type="custom" showInputMessage="1" showErrorMessage="1" errorTitle="Error" error="Cannot enter value in this cell" promptTitle="IT - Software" prompt="Capital expenditure related to the purchase of IT software" sqref="C15" xr:uid="{00000000-0002-0000-0600-000006000000}">
      <formula1>"ⓘ"</formula1>
    </dataValidation>
    <dataValidation type="custom" showInputMessage="1" showErrorMessage="1" errorTitle="Error" error="Cannot enter value in this cell" promptTitle="Library" prompt="Capital expenditure relating to the purchase of library materials" sqref="C12" xr:uid="{00000000-0002-0000-0600-000007000000}">
      <formula1>"ⓘ"</formula1>
    </dataValidation>
    <dataValidation type="decimal" allowBlank="1" showInputMessage="1" showErrorMessage="1" errorTitle="Incorrect value" error="Value must be a positive or negative number." promptTitle="Positive and Negative Numbers" prompt="Please enter the full capital expenditure amount without scaling (e.g. 1 Thousand should be entered 1,000. 1 million as 1,000,000). Positive and negative values allowed." sqref="E10:I31" xr:uid="{00000000-0002-0000-0600-000008000000}">
      <formula1>-999999000</formula1>
      <formula2>999999000</formula2>
    </dataValidation>
  </dataValidations>
  <pageMargins left="0.70866141732283472" right="0.70866141732283472" top="0.74803149606299213" bottom="0.74803149606299213" header="0.31496062992125984" footer="0.31496062992125984"/>
  <pageSetup paperSize="9" scale="66"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ECFF"/>
    <pageSetUpPr fitToPage="1"/>
  </sheetPr>
  <dimension ref="A2:P36"/>
  <sheetViews>
    <sheetView showGridLines="0" zoomScale="90" zoomScaleNormal="90" workbookViewId="0">
      <pane ySplit="7" topLeftCell="A8" activePane="bottomLeft" state="frozen"/>
      <selection activeCell="A8" sqref="A8"/>
      <selection pane="bottomLeft" activeCell="A8" sqref="A8"/>
    </sheetView>
  </sheetViews>
  <sheetFormatPr defaultColWidth="0" defaultRowHeight="14"/>
  <cols>
    <col min="1" max="1" width="3.7265625" style="1" customWidth="1"/>
    <col min="2" max="2" width="3.7265625" style="14" customWidth="1"/>
    <col min="3" max="3" width="3.7265625" style="1" customWidth="1"/>
    <col min="4" max="4" width="62.7265625" style="1" customWidth="1"/>
    <col min="5" max="9" width="13.7265625" style="1" customWidth="1"/>
    <col min="10" max="10" width="3.7265625" style="1" customWidth="1"/>
    <col min="11" max="11" width="45.7265625" style="1" customWidth="1"/>
    <col min="12" max="12" width="3.7265625" style="1" customWidth="1"/>
    <col min="13" max="16" width="0" style="1" hidden="1" customWidth="1"/>
    <col min="17" max="16384" width="9.1796875" style="1" hidden="1"/>
  </cols>
  <sheetData>
    <row r="2" spans="2:11" ht="25">
      <c r="B2" s="5" t="s">
        <v>261</v>
      </c>
    </row>
    <row r="3" spans="2:11">
      <c r="F3" s="4"/>
    </row>
    <row r="4" spans="2:11" ht="28">
      <c r="D4" s="12" t="s">
        <v>262</v>
      </c>
      <c r="E4" s="91"/>
      <c r="F4" s="4"/>
      <c r="I4" s="92" t="s">
        <v>263</v>
      </c>
    </row>
    <row r="6" spans="2:11">
      <c r="E6" s="45" t="s">
        <v>5</v>
      </c>
      <c r="F6" s="45" t="s">
        <v>6</v>
      </c>
      <c r="G6" s="45" t="s">
        <v>7</v>
      </c>
      <c r="H6" s="45" t="s">
        <v>8</v>
      </c>
      <c r="I6" s="45" t="s">
        <v>9</v>
      </c>
      <c r="K6" s="45" t="s">
        <v>127</v>
      </c>
    </row>
    <row r="7" spans="2:11">
      <c r="E7" s="45"/>
      <c r="F7" s="45"/>
      <c r="G7" s="45"/>
      <c r="H7" s="45"/>
      <c r="I7" s="45"/>
      <c r="K7" s="45"/>
    </row>
    <row r="8" spans="2:11">
      <c r="B8" s="8" t="s">
        <v>1</v>
      </c>
      <c r="C8" s="6" t="s">
        <v>264</v>
      </c>
    </row>
    <row r="9" spans="2:11" ht="14.5" thickBot="1">
      <c r="E9" s="4"/>
      <c r="F9" s="4"/>
      <c r="G9" s="4"/>
      <c r="H9" s="4"/>
      <c r="I9" s="4"/>
    </row>
    <row r="10" spans="2:11" ht="14.5" thickBot="1">
      <c r="D10" s="1" t="s">
        <v>265</v>
      </c>
      <c r="E10" s="62"/>
      <c r="F10" s="62"/>
      <c r="G10" s="62"/>
      <c r="H10" s="62"/>
      <c r="I10" s="62"/>
      <c r="K10" s="73"/>
    </row>
    <row r="11" spans="2:11" ht="14.5" thickBot="1">
      <c r="D11" s="1" t="s">
        <v>266</v>
      </c>
      <c r="E11" s="62"/>
      <c r="F11" s="62"/>
      <c r="G11" s="62"/>
      <c r="H11" s="62"/>
      <c r="I11" s="62"/>
      <c r="K11" s="73"/>
    </row>
    <row r="12" spans="2:11" ht="14.5" thickBot="1">
      <c r="D12" s="1" t="s">
        <v>267</v>
      </c>
      <c r="E12" s="62"/>
      <c r="F12" s="62"/>
      <c r="G12" s="62"/>
      <c r="H12" s="62"/>
      <c r="I12" s="62"/>
      <c r="K12" s="73"/>
    </row>
    <row r="13" spans="2:11" ht="14.5" thickBot="1">
      <c r="D13" s="7" t="s">
        <v>268</v>
      </c>
      <c r="E13" s="83">
        <f>SUM(E10:E12)</f>
        <v>0</v>
      </c>
      <c r="F13" s="83">
        <f>SUM(F10:F12)</f>
        <v>0</v>
      </c>
      <c r="G13" s="83">
        <f>SUM(G10:G12)</f>
        <v>0</v>
      </c>
      <c r="H13" s="83">
        <f>SUM(H10:H12)</f>
        <v>0</v>
      </c>
      <c r="I13" s="83">
        <f>SUM(I10:I12)</f>
        <v>0</v>
      </c>
    </row>
    <row r="14" spans="2:11">
      <c r="E14" s="64"/>
      <c r="F14" s="64"/>
      <c r="G14" s="64"/>
      <c r="H14" s="64"/>
      <c r="I14" s="64"/>
    </row>
    <row r="15" spans="2:11">
      <c r="B15" s="8" t="s">
        <v>1</v>
      </c>
      <c r="C15" s="6" t="s">
        <v>269</v>
      </c>
      <c r="E15" s="65"/>
      <c r="F15" s="65"/>
      <c r="G15" s="65"/>
      <c r="H15" s="65"/>
      <c r="I15" s="65"/>
    </row>
    <row r="16" spans="2:11" ht="14.5" thickBot="1">
      <c r="E16" s="65"/>
      <c r="F16" s="65"/>
      <c r="G16" s="65"/>
      <c r="H16" s="65"/>
      <c r="I16" s="65"/>
    </row>
    <row r="17" spans="2:16" ht="14.5" thickBot="1">
      <c r="D17" s="1" t="s">
        <v>265</v>
      </c>
      <c r="E17" s="62"/>
      <c r="F17" s="62"/>
      <c r="G17" s="62"/>
      <c r="H17" s="62"/>
      <c r="I17" s="62"/>
      <c r="K17" s="73"/>
    </row>
    <row r="18" spans="2:16" ht="14.5" thickBot="1">
      <c r="D18" s="1" t="s">
        <v>266</v>
      </c>
      <c r="E18" s="62"/>
      <c r="F18" s="62"/>
      <c r="G18" s="62"/>
      <c r="H18" s="62"/>
      <c r="I18" s="62"/>
      <c r="K18" s="73"/>
    </row>
    <row r="19" spans="2:16" ht="14.5" thickBot="1">
      <c r="D19" s="1" t="s">
        <v>267</v>
      </c>
      <c r="E19" s="62"/>
      <c r="F19" s="62"/>
      <c r="G19" s="62"/>
      <c r="H19" s="62"/>
      <c r="I19" s="62"/>
      <c r="K19" s="73"/>
    </row>
    <row r="20" spans="2:16" ht="14.5" thickBot="1">
      <c r="D20" s="7" t="s">
        <v>270</v>
      </c>
      <c r="E20" s="84">
        <f>SUM(E17:E19)</f>
        <v>0</v>
      </c>
      <c r="F20" s="84">
        <f>SUM(F17:F19)</f>
        <v>0</v>
      </c>
      <c r="G20" s="84">
        <f>SUM(G17:G19)</f>
        <v>0</v>
      </c>
      <c r="H20" s="84">
        <f>SUM(H17:H19)</f>
        <v>0</v>
      </c>
      <c r="I20" s="84">
        <f>SUM(I17:I19)</f>
        <v>0</v>
      </c>
      <c r="P20" s="9"/>
    </row>
    <row r="21" spans="2:16">
      <c r="E21" s="65"/>
      <c r="F21" s="65"/>
      <c r="G21" s="65"/>
      <c r="H21" s="65"/>
      <c r="I21" s="65"/>
    </row>
    <row r="22" spans="2:16">
      <c r="B22" s="8" t="s">
        <v>1</v>
      </c>
      <c r="C22" s="6" t="s">
        <v>271</v>
      </c>
    </row>
    <row r="23" spans="2:16" ht="14.5" thickBot="1">
      <c r="E23" s="4"/>
      <c r="F23" s="4"/>
      <c r="G23" s="4"/>
      <c r="H23" s="4"/>
      <c r="I23" s="4"/>
    </row>
    <row r="24" spans="2:16" ht="14.5" thickBot="1">
      <c r="D24" s="1" t="s">
        <v>265</v>
      </c>
      <c r="E24" s="62"/>
      <c r="F24" s="62"/>
      <c r="G24" s="62"/>
      <c r="H24" s="62"/>
      <c r="I24" s="62"/>
      <c r="K24" s="73"/>
    </row>
    <row r="25" spans="2:16" ht="14.5" thickBot="1">
      <c r="D25" s="1" t="s">
        <v>266</v>
      </c>
      <c r="E25" s="62"/>
      <c r="F25" s="62"/>
      <c r="G25" s="62"/>
      <c r="H25" s="62"/>
      <c r="I25" s="62"/>
      <c r="K25" s="73"/>
    </row>
    <row r="26" spans="2:16" ht="14.5" thickBot="1">
      <c r="D26" s="1" t="s">
        <v>267</v>
      </c>
      <c r="E26" s="62"/>
      <c r="F26" s="62"/>
      <c r="G26" s="62"/>
      <c r="H26" s="62"/>
      <c r="I26" s="62"/>
      <c r="K26" s="73"/>
    </row>
    <row r="27" spans="2:16" ht="14.5" thickBot="1">
      <c r="D27" s="7" t="s">
        <v>272</v>
      </c>
      <c r="E27" s="83">
        <f>SUM(E24:E26)</f>
        <v>0</v>
      </c>
      <c r="F27" s="83">
        <f>SUM(F24:F26)</f>
        <v>0</v>
      </c>
      <c r="G27" s="83">
        <f>SUM(G24:G26)</f>
        <v>0</v>
      </c>
      <c r="H27" s="83">
        <f>SUM(H24:H26)</f>
        <v>0</v>
      </c>
      <c r="I27" s="83">
        <f>SUM(I24:I26)</f>
        <v>0</v>
      </c>
    </row>
    <row r="29" spans="2:16">
      <c r="B29" s="8" t="s">
        <v>1</v>
      </c>
      <c r="C29" s="6" t="s">
        <v>273</v>
      </c>
      <c r="D29" s="6"/>
      <c r="E29" s="65"/>
      <c r="F29" s="65"/>
      <c r="G29" s="65"/>
      <c r="H29" s="65"/>
      <c r="I29" s="65"/>
    </row>
    <row r="30" spans="2:16" ht="14.5" thickBot="1">
      <c r="E30" s="65"/>
      <c r="F30" s="65"/>
      <c r="G30" s="65"/>
      <c r="H30" s="65"/>
      <c r="I30" s="65"/>
    </row>
    <row r="31" spans="2:16" ht="14.5" thickBot="1">
      <c r="D31" s="1" t="s">
        <v>265</v>
      </c>
      <c r="E31" s="62"/>
      <c r="F31" s="62"/>
      <c r="G31" s="62"/>
      <c r="H31" s="62"/>
      <c r="I31" s="62"/>
      <c r="K31" s="73"/>
    </row>
    <row r="32" spans="2:16" ht="14.5" thickBot="1">
      <c r="D32" s="1" t="s">
        <v>266</v>
      </c>
      <c r="E32" s="62"/>
      <c r="F32" s="62"/>
      <c r="G32" s="62"/>
      <c r="H32" s="62"/>
      <c r="I32" s="62"/>
      <c r="K32" s="73"/>
    </row>
    <row r="33" spans="3:11" ht="14.5" thickBot="1">
      <c r="D33" s="1" t="s">
        <v>267</v>
      </c>
      <c r="E33" s="62"/>
      <c r="F33" s="62"/>
      <c r="G33" s="62"/>
      <c r="H33" s="62"/>
      <c r="I33" s="62"/>
      <c r="K33" s="73"/>
    </row>
    <row r="34" spans="3:11" ht="14.5" thickBot="1">
      <c r="D34" s="7" t="s">
        <v>274</v>
      </c>
      <c r="E34" s="84">
        <f>SUM(E31:E33)</f>
        <v>0</v>
      </c>
      <c r="F34" s="84">
        <f>SUM(F31:F33)</f>
        <v>0</v>
      </c>
      <c r="G34" s="84">
        <f>SUM(G31:G33)</f>
        <v>0</v>
      </c>
      <c r="H34" s="84">
        <f>SUM(H31:H33)</f>
        <v>0</v>
      </c>
      <c r="I34" s="84">
        <f>SUM(I31:I33)</f>
        <v>0</v>
      </c>
    </row>
    <row r="35" spans="3:11" ht="14.5" thickBot="1">
      <c r="E35" s="65"/>
      <c r="F35" s="65"/>
      <c r="G35" s="65"/>
      <c r="H35" s="65"/>
      <c r="I35" s="65"/>
    </row>
    <row r="36" spans="3:11" ht="14.5" thickBot="1">
      <c r="C36" s="6" t="s">
        <v>275</v>
      </c>
      <c r="D36" s="6"/>
      <c r="E36" s="63">
        <f>E13+E20+E27+E34</f>
        <v>0</v>
      </c>
      <c r="F36" s="63">
        <f>F13+F20+F27+F34</f>
        <v>0</v>
      </c>
      <c r="G36" s="63">
        <f>G13+G20+G27+G34</f>
        <v>0</v>
      </c>
      <c r="H36" s="63">
        <f>H13+H20+H27+H34</f>
        <v>0</v>
      </c>
      <c r="I36" s="63">
        <f>I13+I20+I27+I34</f>
        <v>0</v>
      </c>
    </row>
  </sheetData>
  <dataValidations count="5">
    <dataValidation type="custom" showInputMessage="1" showErrorMessage="1" errorTitle="Error" error="Cannot enter value in this cell" promptTitle="Support / Non-Academic Staff" prompt="Non-academic staff not involved in the development, delivery and assessment of education courses. Enter on a full time equivalent basis (FTE)." sqref="B29" xr:uid="{00000000-0002-0000-0700-000000000000}">
      <formula1>"ⓘ"</formula1>
    </dataValidation>
    <dataValidation type="custom" showInputMessage="1" showErrorMessage="1" errorTitle="Error" error="Cannot enter value in this cell" promptTitle="Higher Education Academic Staff" prompt="Academic staff involved in the development, delivery and assessment of higher education courses. Enter on a full time equivalent basis (FTE)." sqref="B8" xr:uid="{00000000-0002-0000-0700-000001000000}">
      <formula1>"ⓘ"</formula1>
    </dataValidation>
    <dataValidation type="custom" showInputMessage="1" showErrorMessage="1" errorTitle="Error" error="Cannot enter value in this cell" promptTitle="Non-HE Academic Staff" prompt="Academic staff involved in the development, delivery and assessment of non-higher education courses (such as VET courses). Enter on a full time equivalent basis (FTE)." sqref="B15" xr:uid="{00000000-0002-0000-0700-000002000000}">
      <formula1>"ⓘ"</formula1>
    </dataValidation>
    <dataValidation type="decimal" allowBlank="1" showInputMessage="1" showErrorMessage="1" errorTitle="Incorrect value" error="Value must be a positive number." promptTitle="Positive Numbers" prompt="Enter on a full time equivalent basis (FTE). Positive values only allowed." sqref="E10:I12 E31:I33 E17:I19 E24:I26" xr:uid="{00000000-0002-0000-0700-000003000000}">
      <formula1>0</formula1>
      <formula2>999999000</formula2>
    </dataValidation>
    <dataValidation type="custom" showInputMessage="1" showErrorMessage="1" errorTitle="Error" error="Cannot enter value in this cell" promptTitle="Research Staff" prompt="Research staff employed primarily to undertake research activities. Enter on a full time equivalent basis (FTE)." sqref="B22" xr:uid="{00000000-0002-0000-0700-000004000000}">
      <formula1>"ⓘ"</formula1>
    </dataValidation>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pageSetUpPr fitToPage="1"/>
  </sheetPr>
  <dimension ref="A2:S272"/>
  <sheetViews>
    <sheetView showGridLines="0" zoomScale="90" zoomScaleNormal="90" zoomScaleSheetLayoutView="100" workbookViewId="0">
      <pane ySplit="7" topLeftCell="A252" activePane="bottomLeft" state="frozen"/>
      <selection pane="bottomLeft" activeCell="J272" sqref="J272"/>
    </sheetView>
  </sheetViews>
  <sheetFormatPr defaultColWidth="0" defaultRowHeight="14"/>
  <cols>
    <col min="1" max="1" width="3.7265625" style="88" customWidth="1"/>
    <col min="2" max="3" width="3.7265625" style="4" customWidth="1"/>
    <col min="4" max="4" width="39.26953125" style="4" customWidth="1"/>
    <col min="5" max="14" width="10.453125" style="4" customWidth="1"/>
    <col min="15" max="15" width="3.7265625" style="4" customWidth="1"/>
    <col min="16" max="19" width="0" style="4" hidden="1" customWidth="1"/>
    <col min="20" max="16384" width="9.1796875" style="4" hidden="1"/>
  </cols>
  <sheetData>
    <row r="2" spans="1:14" ht="25">
      <c r="B2" s="5" t="s">
        <v>276</v>
      </c>
      <c r="C2" s="5"/>
    </row>
    <row r="3" spans="1:14" ht="18">
      <c r="C3" s="147" t="s">
        <v>277</v>
      </c>
    </row>
    <row r="4" spans="1:14" ht="14.5" thickBot="1">
      <c r="A4" s="146"/>
    </row>
    <row r="5" spans="1:14" ht="18" customHeight="1" thickBot="1">
      <c r="C5" s="8" t="s">
        <v>1</v>
      </c>
      <c r="D5" s="4" t="s">
        <v>2</v>
      </c>
      <c r="E5" s="155" t="s">
        <v>3</v>
      </c>
      <c r="F5" s="156"/>
      <c r="G5" s="156"/>
      <c r="H5" s="157"/>
    </row>
    <row r="6" spans="1:14">
      <c r="C6" s="66"/>
    </row>
    <row r="7" spans="1:14">
      <c r="C7" s="66"/>
    </row>
    <row r="8" spans="1:14">
      <c r="C8" s="66"/>
    </row>
    <row r="9" spans="1:14" ht="25">
      <c r="B9" s="118" t="s">
        <v>278</v>
      </c>
      <c r="C9" s="119"/>
      <c r="D9" s="94"/>
      <c r="E9" s="94"/>
      <c r="F9" s="94"/>
      <c r="G9" s="94"/>
      <c r="H9" s="94"/>
      <c r="I9" s="94"/>
      <c r="J9" s="94"/>
      <c r="K9" s="94"/>
      <c r="L9" s="94"/>
      <c r="M9" s="94"/>
      <c r="N9" s="94"/>
    </row>
    <row r="10" spans="1:14">
      <c r="C10" s="66"/>
    </row>
    <row r="11" spans="1:14">
      <c r="C11" s="66"/>
      <c r="E11" s="2" t="s">
        <v>5</v>
      </c>
      <c r="F11" s="2" t="s">
        <v>6</v>
      </c>
      <c r="G11" s="2" t="s">
        <v>7</v>
      </c>
      <c r="H11" s="2" t="s">
        <v>8</v>
      </c>
      <c r="I11" s="2" t="s">
        <v>9</v>
      </c>
    </row>
    <row r="12" spans="1:14">
      <c r="C12" s="117" t="s">
        <v>10</v>
      </c>
    </row>
    <row r="13" spans="1:14" ht="14.5" thickBot="1">
      <c r="C13" s="66"/>
      <c r="D13" s="4" t="str">
        <f>"Course 1 "&amp;IF(ISBLANK(E29),"","("&amp;E29&amp;")")</f>
        <v xml:space="preserve">Course 1 </v>
      </c>
      <c r="E13" s="116">
        <f>IF(E72=0,E71,E72)</f>
        <v>0</v>
      </c>
      <c r="F13" s="116">
        <f>IF(F72=0,F71,F72)</f>
        <v>0</v>
      </c>
      <c r="G13" s="116">
        <f>IF(G72=0,G71,G72)</f>
        <v>0</v>
      </c>
      <c r="H13" s="116">
        <f>IF(H72=0,H71,H72)</f>
        <v>0</v>
      </c>
      <c r="I13" s="116">
        <f>IF(I72=0,I71,I72)</f>
        <v>0</v>
      </c>
      <c r="K13" s="120" t="s">
        <v>11</v>
      </c>
    </row>
    <row r="14" spans="1:14" ht="14.5" thickBot="1">
      <c r="C14" s="66"/>
      <c r="D14" s="4" t="str">
        <f>"Course 2 "&amp;IF(ISBLANK(E79),"","("&amp;E79&amp;")")</f>
        <v xml:space="preserve">Course 2 </v>
      </c>
      <c r="E14" s="116">
        <f>IF(E122=0,E121,E122)</f>
        <v>0</v>
      </c>
      <c r="F14" s="116">
        <f>IF(F122=0,F121,F122)</f>
        <v>0</v>
      </c>
      <c r="G14" s="116">
        <f>IF(G122=0,G121,G122)</f>
        <v>0</v>
      </c>
      <c r="H14" s="116">
        <f>IF(H122=0,H121,H122)</f>
        <v>0</v>
      </c>
      <c r="I14" s="116">
        <f>IF(I122=0,I121,I122)</f>
        <v>0</v>
      </c>
      <c r="K14" s="120" t="s">
        <v>12</v>
      </c>
    </row>
    <row r="15" spans="1:14" ht="14.5" thickBot="1">
      <c r="C15" s="66"/>
      <c r="D15" s="4" t="str">
        <f>"Course 3 "&amp;IF(ISBLANK(E129),"","("&amp;E129&amp;")")</f>
        <v xml:space="preserve">Course 3 </v>
      </c>
      <c r="E15" s="116">
        <f>IF(E172=0,E171,E172)</f>
        <v>0</v>
      </c>
      <c r="F15" s="116">
        <f>IF(F172=0,F171,F172)</f>
        <v>0</v>
      </c>
      <c r="G15" s="116">
        <f>IF(G172=0,G171,G172)</f>
        <v>0</v>
      </c>
      <c r="H15" s="116">
        <f>IF(H172=0,H171,H172)</f>
        <v>0</v>
      </c>
      <c r="I15" s="116">
        <f>IF(I172=0,I171,I172)</f>
        <v>0</v>
      </c>
      <c r="K15" s="120" t="s">
        <v>13</v>
      </c>
    </row>
    <row r="16" spans="1:14" ht="14.5" thickBot="1">
      <c r="C16" s="66"/>
      <c r="D16" s="4" t="str">
        <f>"Course 4 "&amp;IF(ISBLANK(E179),"","("&amp;E179&amp;")")</f>
        <v xml:space="preserve">Course 4 </v>
      </c>
      <c r="E16" s="116">
        <f>IF(E222=0,E221,E222)</f>
        <v>0</v>
      </c>
      <c r="F16" s="116">
        <f>IF(F222=0,F221,F222)</f>
        <v>0</v>
      </c>
      <c r="G16" s="116">
        <f>IF(G222=0,G221,G222)</f>
        <v>0</v>
      </c>
      <c r="H16" s="116">
        <f>IF(H222=0,H221,H222)</f>
        <v>0</v>
      </c>
      <c r="I16" s="116">
        <f>IF(I222=0,I221,I222)</f>
        <v>0</v>
      </c>
      <c r="K16" s="120" t="s">
        <v>14</v>
      </c>
    </row>
    <row r="17" spans="2:14" ht="14.5" thickBot="1">
      <c r="C17" s="66"/>
      <c r="D17" s="4" t="str">
        <f>"Course 5 "&amp;IF(ISBLANK(E229),"","("&amp;E229&amp;")")</f>
        <v xml:space="preserve">Course 5 </v>
      </c>
      <c r="E17" s="116">
        <f>IF(E272=0,E271,E272)</f>
        <v>0</v>
      </c>
      <c r="F17" s="116">
        <f>IF(F272=0,F271,F272)</f>
        <v>0</v>
      </c>
      <c r="G17" s="116">
        <f>IF(G272=0,G271,G272)</f>
        <v>0</v>
      </c>
      <c r="H17" s="116">
        <f>IF(H272=0,H271,H272)</f>
        <v>0</v>
      </c>
      <c r="I17" s="116">
        <f>IF(I272=0,I271,I272)</f>
        <v>0</v>
      </c>
      <c r="K17" s="120" t="s">
        <v>15</v>
      </c>
    </row>
    <row r="18" spans="2:14" ht="14.5" thickBot="1">
      <c r="C18" s="66"/>
      <c r="D18" s="46" t="s">
        <v>16</v>
      </c>
      <c r="E18" s="115">
        <f>SUM(E13:E17)</f>
        <v>0</v>
      </c>
      <c r="F18" s="115">
        <f>SUM(F13:F17)</f>
        <v>0</v>
      </c>
      <c r="G18" s="115">
        <f>SUM(G13:G17)</f>
        <v>0</v>
      </c>
      <c r="H18" s="115">
        <f>SUM(H13:H17)</f>
        <v>0</v>
      </c>
      <c r="I18" s="115">
        <f>SUM(I13:I17)</f>
        <v>0</v>
      </c>
    </row>
    <row r="19" spans="2:14">
      <c r="C19" s="66"/>
    </row>
    <row r="20" spans="2:14" ht="14.5" thickBot="1">
      <c r="C20" s="43" t="s">
        <v>17</v>
      </c>
      <c r="E20" s="115">
        <f>'6. Staff'!E13</f>
        <v>0</v>
      </c>
      <c r="F20" s="115">
        <f>'6. Staff'!F13</f>
        <v>0</v>
      </c>
      <c r="G20" s="115">
        <f>'6. Staff'!G13</f>
        <v>0</v>
      </c>
      <c r="H20" s="115">
        <f>'6. Staff'!H13</f>
        <v>0</v>
      </c>
      <c r="I20" s="115">
        <f>'6. Staff'!I13</f>
        <v>0</v>
      </c>
      <c r="K20" s="120" t="s">
        <v>18</v>
      </c>
    </row>
    <row r="21" spans="2:14" ht="14.5" thickBot="1">
      <c r="C21" s="66"/>
    </row>
    <row r="22" spans="2:14" ht="14.5" thickBot="1">
      <c r="C22" s="43" t="s">
        <v>19</v>
      </c>
      <c r="E22" s="114" t="str">
        <f>IFERROR(E18/E20,"N/A")</f>
        <v>N/A</v>
      </c>
      <c r="F22" s="114" t="str">
        <f>IFERROR(F18/F20,"N/A")</f>
        <v>N/A</v>
      </c>
      <c r="G22" s="114" t="str">
        <f>IFERROR(G18/G20,"N/A")</f>
        <v>N/A</v>
      </c>
      <c r="H22" s="114" t="str">
        <f>IFERROR(H18/H20,"N/A")</f>
        <v>N/A</v>
      </c>
      <c r="I22" s="114" t="str">
        <f>IFERROR(I18/I20,"N/A")</f>
        <v>N/A</v>
      </c>
    </row>
    <row r="24" spans="2:14">
      <c r="C24" s="66"/>
    </row>
    <row r="25" spans="2:14" ht="25">
      <c r="B25" s="118" t="s">
        <v>20</v>
      </c>
      <c r="C25" s="118"/>
      <c r="D25" s="94"/>
      <c r="E25" s="94"/>
      <c r="F25" s="94"/>
      <c r="G25" s="94"/>
      <c r="H25" s="94"/>
      <c r="I25" s="94"/>
      <c r="J25" s="94"/>
      <c r="K25" s="94"/>
      <c r="L25" s="94"/>
      <c r="M25" s="94"/>
      <c r="N25" s="94"/>
    </row>
    <row r="26" spans="2:14">
      <c r="C26" s="66"/>
    </row>
    <row r="27" spans="2:14">
      <c r="C27" s="6" t="s">
        <v>21</v>
      </c>
      <c r="D27" s="6"/>
    </row>
    <row r="28" spans="2:14" ht="14.5" thickBot="1">
      <c r="C28" s="66"/>
    </row>
    <row r="29" spans="2:14" ht="18" customHeight="1" thickBot="1">
      <c r="C29" s="8"/>
      <c r="D29" s="4" t="s">
        <v>22</v>
      </c>
      <c r="E29" s="152"/>
      <c r="F29" s="153"/>
      <c r="G29" s="153"/>
      <c r="H29" s="154"/>
    </row>
    <row r="30" spans="2:14" ht="18" customHeight="1" thickBot="1">
      <c r="C30" s="66"/>
      <c r="D30" s="4" t="s">
        <v>23</v>
      </c>
      <c r="E30" s="155"/>
      <c r="F30" s="156"/>
      <c r="G30" s="156"/>
      <c r="H30" s="157"/>
    </row>
    <row r="31" spans="2:14" ht="18" customHeight="1" thickBot="1">
      <c r="C31" s="8"/>
      <c r="D31" s="4" t="s">
        <v>24</v>
      </c>
      <c r="E31" s="158"/>
      <c r="F31" s="159"/>
    </row>
    <row r="32" spans="2:14" ht="14.5" thickBot="1">
      <c r="C32" s="66"/>
      <c r="E32" s="2"/>
    </row>
    <row r="33" spans="2:17" ht="18" customHeight="1" thickBot="1">
      <c r="C33" s="67" t="s">
        <v>1</v>
      </c>
      <c r="D33" s="4" t="s">
        <v>25</v>
      </c>
      <c r="E33" s="160"/>
      <c r="F33" s="161"/>
    </row>
    <row r="34" spans="2:17" ht="18" customHeight="1" thickBot="1">
      <c r="C34" s="8" t="s">
        <v>1</v>
      </c>
      <c r="D34" s="4" t="s">
        <v>26</v>
      </c>
      <c r="E34" s="160"/>
      <c r="F34" s="161"/>
    </row>
    <row r="35" spans="2:17">
      <c r="C35" s="66"/>
    </row>
    <row r="36" spans="2:17">
      <c r="C36" s="66"/>
    </row>
    <row r="37" spans="2:17" ht="18">
      <c r="B37" s="8" t="s">
        <v>1</v>
      </c>
      <c r="C37" s="6" t="s">
        <v>27</v>
      </c>
      <c r="D37" s="6"/>
      <c r="J37" s="92" t="s">
        <v>41</v>
      </c>
      <c r="Q37" s="6"/>
    </row>
    <row r="39" spans="2:17" ht="15" customHeight="1">
      <c r="E39" s="151" t="s">
        <v>5</v>
      </c>
      <c r="F39" s="151"/>
      <c r="G39" s="151" t="s">
        <v>6</v>
      </c>
      <c r="H39" s="151"/>
      <c r="I39" s="151" t="s">
        <v>7</v>
      </c>
      <c r="J39" s="151"/>
      <c r="K39" s="151" t="s">
        <v>8</v>
      </c>
      <c r="L39" s="151"/>
      <c r="M39" s="151" t="s">
        <v>9</v>
      </c>
      <c r="N39" s="151"/>
    </row>
    <row r="40" spans="2:17" ht="14.5" thickBot="1">
      <c r="E40" s="2" t="str">
        <f>IF($E$5=Selections!$B$3,"S2","S1")</f>
        <v>S1</v>
      </c>
      <c r="F40" s="2" t="str">
        <f>IF($E$5=Selections!$B$3,"S1","S2")</f>
        <v>S2</v>
      </c>
      <c r="G40" s="142" t="str">
        <f>IF($E$5=Selections!$B$3,"S2","S1")</f>
        <v>S1</v>
      </c>
      <c r="H40" s="142" t="str">
        <f>IF($E$5=Selections!$B$3,"S1","S2")</f>
        <v>S2</v>
      </c>
      <c r="I40" s="2" t="str">
        <f>IF($E$5=Selections!$B$3,"S2","S1")</f>
        <v>S1</v>
      </c>
      <c r="J40" s="2" t="str">
        <f>IF($E$5=Selections!$B$3,"S1","S2")</f>
        <v>S2</v>
      </c>
      <c r="K40" s="142" t="str">
        <f>IF($E$5=Selections!$B$3,"S2","S1")</f>
        <v>S1</v>
      </c>
      <c r="L40" s="142" t="str">
        <f>IF($E$5=Selections!$B$3,"S1","S2")</f>
        <v>S2</v>
      </c>
      <c r="M40" s="2" t="str">
        <f>IF($E$5=Selections!$B$3,"S2","S1")</f>
        <v>S1</v>
      </c>
      <c r="N40" s="2" t="str">
        <f>IF($E$5=Selections!$B$3,"S1","S2")</f>
        <v>S2</v>
      </c>
    </row>
    <row r="41" spans="2:17" ht="14.5" thickBot="1">
      <c r="C41" s="8" t="s">
        <v>1</v>
      </c>
      <c r="D41" s="4" t="s">
        <v>28</v>
      </c>
      <c r="E41" s="129"/>
      <c r="F41" s="130"/>
      <c r="G41" s="130"/>
      <c r="H41" s="130"/>
      <c r="I41" s="130"/>
      <c r="J41" s="130"/>
      <c r="K41" s="130"/>
      <c r="L41" s="130"/>
      <c r="M41" s="130"/>
      <c r="N41" s="129"/>
    </row>
    <row r="42" spans="2:17" ht="14.5" thickBot="1">
      <c r="C42" s="8" t="s">
        <v>1</v>
      </c>
      <c r="D42" s="4" t="s">
        <v>29</v>
      </c>
      <c r="E42" s="129"/>
      <c r="F42" s="130"/>
      <c r="G42" s="130"/>
      <c r="H42" s="130"/>
      <c r="I42" s="130"/>
      <c r="J42" s="130"/>
      <c r="K42" s="130"/>
      <c r="L42" s="130"/>
      <c r="M42" s="130"/>
      <c r="N42" s="129"/>
    </row>
    <row r="43" spans="2:17" ht="14.5" thickBot="1">
      <c r="C43" s="8" t="s">
        <v>1</v>
      </c>
      <c r="D43" s="4" t="s">
        <v>30</v>
      </c>
      <c r="E43" s="129"/>
      <c r="F43" s="130"/>
      <c r="G43" s="130"/>
      <c r="H43" s="130"/>
      <c r="I43" s="130"/>
      <c r="J43" s="130"/>
      <c r="K43" s="130"/>
      <c r="L43" s="130"/>
      <c r="M43" s="130"/>
      <c r="N43" s="129"/>
    </row>
    <row r="44" spans="2:17" ht="14.5" thickBot="1">
      <c r="C44" s="8" t="s">
        <v>1</v>
      </c>
      <c r="D44" s="4" t="s">
        <v>31</v>
      </c>
      <c r="E44" s="129"/>
      <c r="F44" s="130"/>
      <c r="G44" s="130"/>
      <c r="H44" s="130"/>
      <c r="I44" s="130"/>
      <c r="J44" s="130"/>
      <c r="K44" s="130"/>
      <c r="L44" s="130"/>
      <c r="M44" s="130"/>
      <c r="N44" s="129"/>
    </row>
    <row r="45" spans="2:17" ht="14.5" thickBot="1">
      <c r="D45" s="43" t="s">
        <v>32</v>
      </c>
      <c r="E45" s="3">
        <f t="shared" ref="E45:N45" si="0">SUM(E41:E44)</f>
        <v>0</v>
      </c>
      <c r="F45" s="3">
        <f t="shared" si="0"/>
        <v>0</v>
      </c>
      <c r="G45" s="3">
        <f t="shared" si="0"/>
        <v>0</v>
      </c>
      <c r="H45" s="3">
        <f t="shared" si="0"/>
        <v>0</v>
      </c>
      <c r="I45" s="3">
        <f t="shared" si="0"/>
        <v>0</v>
      </c>
      <c r="J45" s="3">
        <f t="shared" si="0"/>
        <v>0</v>
      </c>
      <c r="K45" s="3">
        <f t="shared" si="0"/>
        <v>0</v>
      </c>
      <c r="L45" s="3">
        <f t="shared" si="0"/>
        <v>0</v>
      </c>
      <c r="M45" s="3">
        <f t="shared" si="0"/>
        <v>0</v>
      </c>
      <c r="N45" s="3">
        <f t="shared" si="0"/>
        <v>0</v>
      </c>
    </row>
    <row r="48" spans="2:17" ht="18">
      <c r="B48" s="8" t="s">
        <v>1</v>
      </c>
      <c r="C48" s="6" t="s">
        <v>33</v>
      </c>
      <c r="D48" s="6"/>
      <c r="J48" s="92" t="s">
        <v>41</v>
      </c>
      <c r="Q48" s="6"/>
    </row>
    <row r="50" spans="3:14">
      <c r="E50" s="151" t="s">
        <v>5</v>
      </c>
      <c r="F50" s="151"/>
      <c r="G50" s="151" t="s">
        <v>6</v>
      </c>
      <c r="H50" s="151"/>
      <c r="I50" s="151" t="s">
        <v>7</v>
      </c>
      <c r="J50" s="151"/>
      <c r="K50" s="151" t="s">
        <v>8</v>
      </c>
      <c r="L50" s="151"/>
      <c r="M50" s="151" t="s">
        <v>9</v>
      </c>
      <c r="N50" s="151"/>
    </row>
    <row r="51" spans="3:14" ht="14.5" thickBot="1">
      <c r="E51" s="2" t="str">
        <f>E40</f>
        <v>S1</v>
      </c>
      <c r="F51" s="2" t="str">
        <f t="shared" ref="F51:N51" si="1">F40</f>
        <v>S2</v>
      </c>
      <c r="G51" s="142" t="str">
        <f t="shared" si="1"/>
        <v>S1</v>
      </c>
      <c r="H51" s="142" t="str">
        <f t="shared" si="1"/>
        <v>S2</v>
      </c>
      <c r="I51" s="2" t="str">
        <f t="shared" si="1"/>
        <v>S1</v>
      </c>
      <c r="J51" s="2" t="str">
        <f t="shared" si="1"/>
        <v>S2</v>
      </c>
      <c r="K51" s="142" t="str">
        <f t="shared" si="1"/>
        <v>S1</v>
      </c>
      <c r="L51" s="142" t="str">
        <f t="shared" si="1"/>
        <v>S2</v>
      </c>
      <c r="M51" s="2" t="str">
        <f t="shared" si="1"/>
        <v>S1</v>
      </c>
      <c r="N51" s="2" t="str">
        <f t="shared" si="1"/>
        <v>S2</v>
      </c>
    </row>
    <row r="52" spans="3:14" ht="14.5" thickBot="1">
      <c r="C52" s="8" t="s">
        <v>1</v>
      </c>
      <c r="D52" s="4" t="s">
        <v>34</v>
      </c>
      <c r="E52" s="129"/>
      <c r="F52" s="129"/>
      <c r="G52" s="129"/>
      <c r="H52" s="129"/>
      <c r="I52" s="129"/>
      <c r="J52" s="129"/>
      <c r="K52" s="129"/>
      <c r="L52" s="129"/>
      <c r="M52" s="129"/>
      <c r="N52" s="129"/>
    </row>
    <row r="53" spans="3:14" ht="14.5" thickBot="1">
      <c r="D53" s="4" t="str">
        <f>"Y1 semester "&amp;IF($E$5=Selections!$B$3,"2 cohort","1 cohort")</f>
        <v>Y1 semester 1 cohort</v>
      </c>
      <c r="E53" s="68">
        <f>E45</f>
        <v>0</v>
      </c>
      <c r="F53" s="129"/>
      <c r="G53" s="129"/>
      <c r="H53" s="129"/>
      <c r="I53" s="129"/>
      <c r="J53" s="129"/>
      <c r="K53" s="129"/>
      <c r="L53" s="129"/>
      <c r="M53" s="129"/>
      <c r="N53" s="129"/>
    </row>
    <row r="54" spans="3:14" ht="14.5" thickBot="1">
      <c r="D54" s="4" t="str">
        <f>"Y1 semester "&amp;IF($E$5=Selections!$B$3,"1 cohort","2 cohort")</f>
        <v>Y1 semester 2 cohort</v>
      </c>
      <c r="E54" s="69"/>
      <c r="F54" s="68">
        <f>F45</f>
        <v>0</v>
      </c>
      <c r="G54" s="129"/>
      <c r="H54" s="129"/>
      <c r="I54" s="129"/>
      <c r="J54" s="129"/>
      <c r="K54" s="129"/>
      <c r="L54" s="129"/>
      <c r="M54" s="129"/>
      <c r="N54" s="129"/>
    </row>
    <row r="55" spans="3:14" ht="14.5" thickBot="1">
      <c r="D55" s="4" t="str">
        <f>"Y2 semester "&amp;IF($E$5=Selections!$B$3,"2 cohort","1 cohort")</f>
        <v>Y2 semester 1 cohort</v>
      </c>
      <c r="E55" s="69"/>
      <c r="F55" s="69"/>
      <c r="G55" s="68">
        <f>G45</f>
        <v>0</v>
      </c>
      <c r="H55" s="135"/>
      <c r="I55" s="135"/>
      <c r="J55" s="135"/>
      <c r="K55" s="135"/>
      <c r="L55" s="135"/>
      <c r="M55" s="135"/>
      <c r="N55" s="129"/>
    </row>
    <row r="56" spans="3:14" ht="14.5" thickBot="1">
      <c r="D56" s="4" t="str">
        <f>"Y2 semester "&amp;IF($E$5=Selections!$B$3,"1 cohort","2 cohort")</f>
        <v>Y2 semester 2 cohort</v>
      </c>
      <c r="E56" s="69"/>
      <c r="F56" s="69"/>
      <c r="G56" s="69"/>
      <c r="H56" s="68">
        <f>H45</f>
        <v>0</v>
      </c>
      <c r="I56" s="132"/>
      <c r="J56" s="129"/>
      <c r="K56" s="129"/>
      <c r="L56" s="129"/>
      <c r="M56" s="129"/>
      <c r="N56" s="132"/>
    </row>
    <row r="57" spans="3:14" ht="14.5" thickBot="1">
      <c r="D57" s="4" t="str">
        <f>"Y3 semester "&amp;IF($E$5=Selections!$B$3,"2 cohort","1 cohort")</f>
        <v>Y3 semester 1 cohort</v>
      </c>
      <c r="E57" s="69"/>
      <c r="F57" s="69"/>
      <c r="G57" s="69"/>
      <c r="H57" s="69"/>
      <c r="I57" s="97">
        <f>I45</f>
        <v>0</v>
      </c>
      <c r="J57" s="141"/>
      <c r="K57" s="141"/>
      <c r="L57" s="141"/>
      <c r="M57" s="141"/>
      <c r="N57" s="129"/>
    </row>
    <row r="58" spans="3:14" ht="14.5" thickBot="1">
      <c r="D58" s="4" t="str">
        <f>"Y3 semester "&amp;IF($E$5=Selections!$B$3,"1 cohort","2 cohort")</f>
        <v>Y3 semester 2 cohort</v>
      </c>
      <c r="E58" s="69"/>
      <c r="F58" s="69"/>
      <c r="G58" s="69"/>
      <c r="H58" s="69"/>
      <c r="I58" s="69"/>
      <c r="J58" s="68">
        <f>J45</f>
        <v>0</v>
      </c>
      <c r="K58" s="129"/>
      <c r="L58" s="129"/>
      <c r="M58" s="129"/>
      <c r="N58" s="129"/>
    </row>
    <row r="59" spans="3:14" ht="14.5" thickBot="1">
      <c r="D59" s="4" t="str">
        <f>"Y4 semester "&amp;IF($E$5=Selections!$B$3,"2 cohort","1 cohort")</f>
        <v>Y4 semester 1 cohort</v>
      </c>
      <c r="E59" s="69"/>
      <c r="F59" s="69"/>
      <c r="G59" s="69"/>
      <c r="H59" s="69"/>
      <c r="I59" s="69"/>
      <c r="J59" s="69"/>
      <c r="K59" s="68">
        <f>K45</f>
        <v>0</v>
      </c>
      <c r="L59" s="129"/>
      <c r="M59" s="129"/>
      <c r="N59" s="129"/>
    </row>
    <row r="60" spans="3:14" ht="14.5" thickBot="1">
      <c r="D60" s="4" t="str">
        <f>"Y4 semester "&amp;IF($E$5=Selections!$B$3,"1 cohort","2 cohort")</f>
        <v>Y4 semester 2 cohort</v>
      </c>
      <c r="E60" s="69"/>
      <c r="F60" s="69"/>
      <c r="G60" s="69"/>
      <c r="H60" s="69"/>
      <c r="I60" s="69"/>
      <c r="J60" s="69"/>
      <c r="K60" s="69"/>
      <c r="L60" s="68">
        <f>L45</f>
        <v>0</v>
      </c>
      <c r="M60" s="129"/>
      <c r="N60" s="129"/>
    </row>
    <row r="61" spans="3:14" ht="14.5" thickBot="1">
      <c r="D61" s="4" t="str">
        <f>"Y5 semester "&amp;IF($E$5=Selections!$B$3,"2 cohort","1 cohort")</f>
        <v>Y5 semester 1 cohort</v>
      </c>
      <c r="E61" s="69"/>
      <c r="F61" s="69"/>
      <c r="G61" s="69"/>
      <c r="H61" s="69"/>
      <c r="I61" s="69"/>
      <c r="J61" s="69"/>
      <c r="K61" s="69"/>
      <c r="L61" s="69"/>
      <c r="M61" s="68">
        <f>M45</f>
        <v>0</v>
      </c>
      <c r="N61" s="129"/>
    </row>
    <row r="62" spans="3:14" ht="14.5" thickBot="1">
      <c r="D62" s="4" t="str">
        <f>"Y5 semester "&amp;IF($E$5=Selections!$B$3,"1 cohort","2 cohort")</f>
        <v>Y5 semester 2 cohort</v>
      </c>
      <c r="E62" s="69"/>
      <c r="F62" s="69"/>
      <c r="G62" s="69"/>
      <c r="H62" s="69"/>
      <c r="I62" s="69"/>
      <c r="J62" s="69"/>
      <c r="K62" s="69"/>
      <c r="L62" s="69"/>
      <c r="M62" s="69"/>
      <c r="N62" s="70">
        <f>N45</f>
        <v>0</v>
      </c>
    </row>
    <row r="63" spans="3:14" ht="14.5" thickBot="1">
      <c r="D63" s="43" t="s">
        <v>35</v>
      </c>
      <c r="E63" s="3">
        <f>SUM(E52:E62)</f>
        <v>0</v>
      </c>
      <c r="F63" s="3">
        <f t="shared" ref="F63:M63" si="2">SUM(F52:F62)</f>
        <v>0</v>
      </c>
      <c r="G63" s="3">
        <f t="shared" si="2"/>
        <v>0</v>
      </c>
      <c r="H63" s="3">
        <f t="shared" si="2"/>
        <v>0</v>
      </c>
      <c r="I63" s="3">
        <f t="shared" si="2"/>
        <v>0</v>
      </c>
      <c r="J63" s="3">
        <f t="shared" si="2"/>
        <v>0</v>
      </c>
      <c r="K63" s="3">
        <f t="shared" si="2"/>
        <v>0</v>
      </c>
      <c r="L63" s="3">
        <f t="shared" si="2"/>
        <v>0</v>
      </c>
      <c r="M63" s="3">
        <f t="shared" si="2"/>
        <v>0</v>
      </c>
      <c r="N63" s="3">
        <f>SUM(N52:N62)</f>
        <v>0</v>
      </c>
    </row>
    <row r="64" spans="3:14">
      <c r="M64" s="113"/>
    </row>
    <row r="66" spans="2:14">
      <c r="B66" s="8" t="s">
        <v>1</v>
      </c>
      <c r="C66" s="6" t="s">
        <v>36</v>
      </c>
      <c r="D66" s="6"/>
    </row>
    <row r="67" spans="2:14" ht="14.5" thickBot="1"/>
    <row r="68" spans="2:14" ht="14.5" thickBot="1">
      <c r="C68" s="8" t="s">
        <v>1</v>
      </c>
      <c r="D68" s="4" t="s">
        <v>37</v>
      </c>
      <c r="E68" s="71">
        <v>1</v>
      </c>
      <c r="F68" s="93"/>
    </row>
    <row r="70" spans="2:14" ht="14.5" thickBot="1">
      <c r="E70" s="2" t="s">
        <v>5</v>
      </c>
      <c r="F70" s="2" t="s">
        <v>6</v>
      </c>
      <c r="G70" s="2" t="s">
        <v>7</v>
      </c>
      <c r="H70" s="2" t="s">
        <v>8</v>
      </c>
      <c r="I70" s="2" t="s">
        <v>9</v>
      </c>
    </row>
    <row r="71" spans="2:14" ht="14.5" thickBot="1">
      <c r="C71" s="8" t="s">
        <v>1</v>
      </c>
      <c r="D71" s="43" t="s">
        <v>38</v>
      </c>
      <c r="E71" s="3">
        <f>SUM(E63:F63)*0.5*$E$68</f>
        <v>0</v>
      </c>
      <c r="F71" s="3">
        <f>SUM(G63:H63)*0.5*$E$68</f>
        <v>0</v>
      </c>
      <c r="G71" s="3">
        <f>SUM(I63:J63)*0.5*$E$68</f>
        <v>0</v>
      </c>
      <c r="H71" s="3">
        <f>SUM(K63:L63)*0.5*$E$68</f>
        <v>0</v>
      </c>
      <c r="I71" s="3">
        <f>SUM(M63:N63)*0.5*E68</f>
        <v>0</v>
      </c>
      <c r="K71" s="72"/>
      <c r="M71" s="72"/>
    </row>
    <row r="72" spans="2:14" ht="14.5" thickBot="1">
      <c r="C72" s="8" t="s">
        <v>1</v>
      </c>
      <c r="D72" s="43" t="s">
        <v>39</v>
      </c>
      <c r="E72" s="98"/>
      <c r="F72" s="98"/>
      <c r="G72" s="98"/>
      <c r="H72" s="98"/>
      <c r="I72" s="98"/>
      <c r="J72" s="4" t="s">
        <v>279</v>
      </c>
    </row>
    <row r="74" spans="2:14">
      <c r="F74" s="99"/>
      <c r="G74" s="99"/>
      <c r="H74" s="99"/>
      <c r="I74" s="99"/>
    </row>
    <row r="75" spans="2:14" ht="25">
      <c r="B75" s="118" t="s">
        <v>40</v>
      </c>
      <c r="C75" s="118"/>
      <c r="D75" s="94"/>
      <c r="E75" s="94"/>
      <c r="F75" s="94"/>
      <c r="G75" s="94"/>
      <c r="H75" s="94"/>
      <c r="I75" s="94"/>
      <c r="J75" s="94"/>
      <c r="K75" s="94"/>
      <c r="L75" s="94"/>
      <c r="M75" s="94"/>
      <c r="N75" s="94"/>
    </row>
    <row r="76" spans="2:14">
      <c r="C76" s="66"/>
    </row>
    <row r="77" spans="2:14">
      <c r="C77" s="6" t="s">
        <v>21</v>
      </c>
      <c r="D77" s="6"/>
    </row>
    <row r="78" spans="2:14" ht="14.5" thickBot="1">
      <c r="C78" s="66"/>
    </row>
    <row r="79" spans="2:14" ht="18" customHeight="1" thickBot="1">
      <c r="C79" s="8"/>
      <c r="D79" s="4" t="s">
        <v>22</v>
      </c>
      <c r="E79" s="152"/>
      <c r="F79" s="153"/>
      <c r="G79" s="153"/>
      <c r="H79" s="154"/>
    </row>
    <row r="80" spans="2:14" ht="18" customHeight="1" thickBot="1">
      <c r="C80" s="66"/>
      <c r="D80" s="4" t="s">
        <v>23</v>
      </c>
      <c r="E80" s="155"/>
      <c r="F80" s="156"/>
      <c r="G80" s="156"/>
      <c r="H80" s="157"/>
    </row>
    <row r="81" spans="2:17" ht="18" customHeight="1" thickBot="1">
      <c r="C81" s="8"/>
      <c r="D81" s="4" t="s">
        <v>24</v>
      </c>
      <c r="E81" s="158"/>
      <c r="F81" s="159"/>
    </row>
    <row r="82" spans="2:17" ht="14.5" thickBot="1">
      <c r="C82" s="66"/>
      <c r="E82" s="2"/>
    </row>
    <row r="83" spans="2:17" ht="18" customHeight="1" thickBot="1">
      <c r="C83" s="67" t="s">
        <v>1</v>
      </c>
      <c r="D83" s="4" t="s">
        <v>25</v>
      </c>
      <c r="E83" s="160"/>
      <c r="F83" s="161"/>
    </row>
    <row r="84" spans="2:17" ht="18" customHeight="1" thickBot="1">
      <c r="C84" s="8" t="s">
        <v>1</v>
      </c>
      <c r="D84" s="4" t="s">
        <v>26</v>
      </c>
      <c r="E84" s="160"/>
      <c r="F84" s="161"/>
    </row>
    <row r="85" spans="2:17">
      <c r="C85" s="66"/>
    </row>
    <row r="86" spans="2:17">
      <c r="C86" s="66"/>
    </row>
    <row r="87" spans="2:17" ht="18">
      <c r="B87" s="8" t="s">
        <v>1</v>
      </c>
      <c r="C87" s="6" t="s">
        <v>27</v>
      </c>
      <c r="D87" s="6"/>
      <c r="J87" s="92" t="s">
        <v>41</v>
      </c>
      <c r="Q87" s="6"/>
    </row>
    <row r="89" spans="2:17" ht="15" customHeight="1">
      <c r="E89" s="151" t="s">
        <v>5</v>
      </c>
      <c r="F89" s="151"/>
      <c r="G89" s="151" t="s">
        <v>6</v>
      </c>
      <c r="H89" s="151"/>
      <c r="I89" s="151" t="s">
        <v>7</v>
      </c>
      <c r="J89" s="151"/>
      <c r="K89" s="151" t="s">
        <v>8</v>
      </c>
      <c r="L89" s="151"/>
      <c r="M89" s="151" t="s">
        <v>9</v>
      </c>
      <c r="N89" s="151"/>
    </row>
    <row r="90" spans="2:17" ht="14.5" thickBot="1">
      <c r="E90" s="2" t="str">
        <f>IF($E$5=Selections!$B$3,"S2","S1")</f>
        <v>S1</v>
      </c>
      <c r="F90" s="2" t="str">
        <f>IF($E$5=Selections!$B$3,"S1","S2")</f>
        <v>S2</v>
      </c>
      <c r="G90" s="142" t="str">
        <f>IF($E$5=Selections!$B$3,"S2","S1")</f>
        <v>S1</v>
      </c>
      <c r="H90" s="142" t="str">
        <f>IF($E$5=Selections!$B$3,"S1","S2")</f>
        <v>S2</v>
      </c>
      <c r="I90" s="2" t="str">
        <f>IF($E$5=Selections!$B$3,"S2","S1")</f>
        <v>S1</v>
      </c>
      <c r="J90" s="2" t="str">
        <f>IF($E$5=Selections!$B$3,"S1","S2")</f>
        <v>S2</v>
      </c>
      <c r="K90" s="142" t="str">
        <f>IF($E$5=Selections!$B$3,"S2","S1")</f>
        <v>S1</v>
      </c>
      <c r="L90" s="142" t="str">
        <f>IF($E$5=Selections!$B$3,"S1","S2")</f>
        <v>S2</v>
      </c>
      <c r="M90" s="2" t="str">
        <f>IF($E$5=Selections!$B$3,"S2","S1")</f>
        <v>S1</v>
      </c>
      <c r="N90" s="2" t="str">
        <f>IF($E$5=Selections!$B$3,"S1","S2")</f>
        <v>S2</v>
      </c>
    </row>
    <row r="91" spans="2:17" ht="14.5" thickBot="1">
      <c r="C91" s="8" t="s">
        <v>1</v>
      </c>
      <c r="D91" s="4" t="s">
        <v>28</v>
      </c>
      <c r="E91" s="129"/>
      <c r="F91" s="129"/>
      <c r="G91" s="130"/>
      <c r="H91" s="129"/>
      <c r="I91" s="132"/>
      <c r="J91" s="129"/>
      <c r="K91" s="129"/>
      <c r="L91" s="129"/>
      <c r="M91" s="129"/>
      <c r="N91" s="129"/>
    </row>
    <row r="92" spans="2:17" ht="14.5" thickBot="1">
      <c r="C92" s="8" t="s">
        <v>1</v>
      </c>
      <c r="D92" s="4" t="s">
        <v>29</v>
      </c>
      <c r="E92" s="129"/>
      <c r="F92" s="129"/>
      <c r="G92" s="130"/>
      <c r="H92" s="129"/>
      <c r="I92" s="132"/>
      <c r="J92" s="129"/>
      <c r="K92" s="129"/>
      <c r="L92" s="129"/>
      <c r="M92" s="129"/>
      <c r="N92" s="129"/>
    </row>
    <row r="93" spans="2:17" ht="14.5" thickBot="1">
      <c r="C93" s="8" t="s">
        <v>1</v>
      </c>
      <c r="D93" s="4" t="s">
        <v>30</v>
      </c>
      <c r="E93" s="129"/>
      <c r="F93" s="129"/>
      <c r="G93" s="130"/>
      <c r="H93" s="129"/>
      <c r="I93" s="132"/>
      <c r="J93" s="129"/>
      <c r="K93" s="129"/>
      <c r="L93" s="129"/>
      <c r="M93" s="129"/>
      <c r="N93" s="129"/>
    </row>
    <row r="94" spans="2:17" ht="14.5" thickBot="1">
      <c r="C94" s="8" t="s">
        <v>1</v>
      </c>
      <c r="D94" s="4" t="s">
        <v>31</v>
      </c>
      <c r="E94" s="129"/>
      <c r="F94" s="129"/>
      <c r="G94" s="130"/>
      <c r="H94" s="129"/>
      <c r="I94" s="132"/>
      <c r="J94" s="129"/>
      <c r="K94" s="129"/>
      <c r="L94" s="129"/>
      <c r="M94" s="129"/>
      <c r="N94" s="129"/>
    </row>
    <row r="95" spans="2:17" ht="14.5" thickBot="1">
      <c r="D95" s="43" t="s">
        <v>32</v>
      </c>
      <c r="E95" s="3">
        <f t="shared" ref="E95:N95" si="3">SUM(E91:E94)</f>
        <v>0</v>
      </c>
      <c r="F95" s="3">
        <f t="shared" si="3"/>
        <v>0</v>
      </c>
      <c r="G95" s="95">
        <f t="shared" si="3"/>
        <v>0</v>
      </c>
      <c r="H95" s="112">
        <f t="shared" si="3"/>
        <v>0</v>
      </c>
      <c r="I95" s="96">
        <f t="shared" si="3"/>
        <v>0</v>
      </c>
      <c r="J95" s="3">
        <f t="shared" si="3"/>
        <v>0</v>
      </c>
      <c r="K95" s="3">
        <f t="shared" si="3"/>
        <v>0</v>
      </c>
      <c r="L95" s="3">
        <f t="shared" si="3"/>
        <v>0</v>
      </c>
      <c r="M95" s="3">
        <f t="shared" si="3"/>
        <v>0</v>
      </c>
      <c r="N95" s="3">
        <f t="shared" si="3"/>
        <v>0</v>
      </c>
    </row>
    <row r="98" spans="2:17" ht="18">
      <c r="B98" s="8" t="s">
        <v>1</v>
      </c>
      <c r="C98" s="6" t="s">
        <v>33</v>
      </c>
      <c r="D98" s="6"/>
      <c r="J98" s="92" t="s">
        <v>41</v>
      </c>
      <c r="Q98" s="6"/>
    </row>
    <row r="100" spans="2:17">
      <c r="E100" s="151" t="s">
        <v>5</v>
      </c>
      <c r="F100" s="151"/>
      <c r="G100" s="151" t="s">
        <v>6</v>
      </c>
      <c r="H100" s="151"/>
      <c r="I100" s="151" t="s">
        <v>7</v>
      </c>
      <c r="J100" s="151"/>
      <c r="K100" s="151" t="s">
        <v>8</v>
      </c>
      <c r="L100" s="151"/>
      <c r="M100" s="151" t="s">
        <v>9</v>
      </c>
      <c r="N100" s="151"/>
    </row>
    <row r="101" spans="2:17" ht="14.5" thickBot="1">
      <c r="E101" s="2" t="str">
        <f>E90</f>
        <v>S1</v>
      </c>
      <c r="F101" s="2" t="str">
        <f t="shared" ref="F101:N101" si="4">F90</f>
        <v>S2</v>
      </c>
      <c r="G101" s="142" t="str">
        <f t="shared" si="4"/>
        <v>S1</v>
      </c>
      <c r="H101" s="142" t="str">
        <f t="shared" si="4"/>
        <v>S2</v>
      </c>
      <c r="I101" s="2" t="str">
        <f t="shared" si="4"/>
        <v>S1</v>
      </c>
      <c r="J101" s="2" t="str">
        <f t="shared" si="4"/>
        <v>S2</v>
      </c>
      <c r="K101" s="142" t="str">
        <f t="shared" si="4"/>
        <v>S1</v>
      </c>
      <c r="L101" s="142" t="str">
        <f t="shared" si="4"/>
        <v>S2</v>
      </c>
      <c r="M101" s="2" t="str">
        <f t="shared" si="4"/>
        <v>S1</v>
      </c>
      <c r="N101" s="2" t="str">
        <f t="shared" si="4"/>
        <v>S2</v>
      </c>
    </row>
    <row r="102" spans="2:17" ht="14.5" thickBot="1">
      <c r="C102" s="8" t="s">
        <v>1</v>
      </c>
      <c r="D102" s="4" t="s">
        <v>34</v>
      </c>
      <c r="E102" s="129"/>
      <c r="F102" s="129"/>
      <c r="G102" s="129"/>
      <c r="H102" s="129"/>
      <c r="I102" s="129"/>
      <c r="J102" s="129"/>
      <c r="K102" s="129"/>
      <c r="L102" s="129"/>
      <c r="M102" s="129"/>
      <c r="N102" s="129"/>
    </row>
    <row r="103" spans="2:17" ht="14.5" thickBot="1">
      <c r="D103" s="4" t="str">
        <f>"Y1 semester "&amp;IF($E$5=Selections!$B$3,"2 cohort","1 cohort")</f>
        <v>Y1 semester 1 cohort</v>
      </c>
      <c r="E103" s="68">
        <f>E95</f>
        <v>0</v>
      </c>
      <c r="F103" s="129"/>
      <c r="G103" s="129"/>
      <c r="H103" s="129"/>
      <c r="I103" s="129"/>
      <c r="J103" s="129"/>
      <c r="K103" s="129"/>
      <c r="L103" s="129"/>
      <c r="M103" s="129"/>
      <c r="N103" s="129"/>
    </row>
    <row r="104" spans="2:17" ht="14.5" thickBot="1">
      <c r="D104" s="4" t="str">
        <f>"Y1 semester "&amp;IF($E$5=Selections!$B$3,"1 cohort","2 cohort")</f>
        <v>Y1 semester 2 cohort</v>
      </c>
      <c r="E104" s="69"/>
      <c r="F104" s="68">
        <f>F95</f>
        <v>0</v>
      </c>
      <c r="G104" s="129"/>
      <c r="H104" s="129"/>
      <c r="I104" s="129"/>
      <c r="J104" s="129"/>
      <c r="K104" s="129"/>
      <c r="L104" s="129"/>
      <c r="M104" s="129"/>
      <c r="N104" s="129"/>
    </row>
    <row r="105" spans="2:17" ht="14.5" thickBot="1">
      <c r="D105" s="4" t="str">
        <f>"Y2 semester "&amp;IF($E$5=Selections!$B$3,"2 cohort","1 cohort")</f>
        <v>Y2 semester 1 cohort</v>
      </c>
      <c r="E105" s="69"/>
      <c r="F105" s="69"/>
      <c r="G105" s="68">
        <f>G95</f>
        <v>0</v>
      </c>
      <c r="H105" s="135"/>
      <c r="I105" s="135"/>
      <c r="J105" s="135"/>
      <c r="K105" s="135"/>
      <c r="L105" s="135"/>
      <c r="M105" s="135"/>
      <c r="N105" s="129"/>
    </row>
    <row r="106" spans="2:17" ht="14.5" thickBot="1">
      <c r="D106" s="4" t="str">
        <f>"Y2 semester "&amp;IF($E$5=Selections!$B$3,"1 cohort","2 cohort")</f>
        <v>Y2 semester 2 cohort</v>
      </c>
      <c r="E106" s="69"/>
      <c r="F106" s="69"/>
      <c r="G106" s="69"/>
      <c r="H106" s="68">
        <f>H95</f>
        <v>0</v>
      </c>
      <c r="I106" s="132"/>
      <c r="J106" s="129"/>
      <c r="K106" s="129"/>
      <c r="L106" s="129"/>
      <c r="M106" s="129"/>
      <c r="N106" s="132"/>
    </row>
    <row r="107" spans="2:17" ht="14.5" thickBot="1">
      <c r="D107" s="4" t="str">
        <f>"Y3 semester "&amp;IF($E$5=Selections!$B$3,"2 cohort","1 cohort")</f>
        <v>Y3 semester 1 cohort</v>
      </c>
      <c r="E107" s="69"/>
      <c r="F107" s="69"/>
      <c r="G107" s="69"/>
      <c r="H107" s="69"/>
      <c r="I107" s="97">
        <f>I95</f>
        <v>0</v>
      </c>
      <c r="J107" s="141"/>
      <c r="K107" s="141"/>
      <c r="L107" s="141"/>
      <c r="M107" s="141"/>
      <c r="N107" s="129"/>
    </row>
    <row r="108" spans="2:17" ht="14.5" thickBot="1">
      <c r="D108" s="4" t="str">
        <f>"Y3 semester "&amp;IF($E$5=Selections!$B$3,"1 cohort","2 cohort")</f>
        <v>Y3 semester 2 cohort</v>
      </c>
      <c r="E108" s="69"/>
      <c r="F108" s="69"/>
      <c r="G108" s="69"/>
      <c r="H108" s="69"/>
      <c r="I108" s="69"/>
      <c r="J108" s="68">
        <f>J95</f>
        <v>0</v>
      </c>
      <c r="K108" s="129"/>
      <c r="L108" s="129"/>
      <c r="M108" s="129"/>
      <c r="N108" s="129"/>
    </row>
    <row r="109" spans="2:17" ht="14.5" thickBot="1">
      <c r="D109" s="4" t="str">
        <f>"Y4 semester "&amp;IF($E$5=Selections!$B$3,"2 cohort","1 cohort")</f>
        <v>Y4 semester 1 cohort</v>
      </c>
      <c r="E109" s="69"/>
      <c r="F109" s="69"/>
      <c r="G109" s="69"/>
      <c r="H109" s="69"/>
      <c r="I109" s="69"/>
      <c r="J109" s="69"/>
      <c r="K109" s="68">
        <f>K95</f>
        <v>0</v>
      </c>
      <c r="L109" s="129"/>
      <c r="M109" s="129"/>
      <c r="N109" s="129"/>
    </row>
    <row r="110" spans="2:17" ht="14.5" thickBot="1">
      <c r="D110" s="4" t="str">
        <f>"Y4 semester "&amp;IF($E$5=Selections!$B$3,"1 cohort","2 cohort")</f>
        <v>Y4 semester 2 cohort</v>
      </c>
      <c r="E110" s="69"/>
      <c r="F110" s="69"/>
      <c r="G110" s="69"/>
      <c r="H110" s="69"/>
      <c r="I110" s="69"/>
      <c r="J110" s="69"/>
      <c r="K110" s="69"/>
      <c r="L110" s="68">
        <f>L95</f>
        <v>0</v>
      </c>
      <c r="M110" s="129"/>
      <c r="N110" s="129"/>
    </row>
    <row r="111" spans="2:17" ht="14.5" thickBot="1">
      <c r="D111" s="4" t="str">
        <f>"Y5 semester "&amp;IF($E$5=Selections!$B$3,"2 cohort","1 cohort")</f>
        <v>Y5 semester 1 cohort</v>
      </c>
      <c r="E111" s="69"/>
      <c r="F111" s="69"/>
      <c r="G111" s="69"/>
      <c r="H111" s="69"/>
      <c r="I111" s="69"/>
      <c r="J111" s="69"/>
      <c r="K111" s="69"/>
      <c r="L111" s="69"/>
      <c r="M111" s="68">
        <f>M95</f>
        <v>0</v>
      </c>
      <c r="N111" s="129"/>
    </row>
    <row r="112" spans="2:17" ht="14.5" thickBot="1">
      <c r="D112" s="4" t="str">
        <f>"Y5 semester "&amp;IF($E$5=Selections!$B$3,"1 cohort","2 cohort")</f>
        <v>Y5 semester 2 cohort</v>
      </c>
      <c r="E112" s="69"/>
      <c r="F112" s="69"/>
      <c r="G112" s="69"/>
      <c r="H112" s="69"/>
      <c r="I112" s="69"/>
      <c r="J112" s="69"/>
      <c r="K112" s="69"/>
      <c r="L112" s="69"/>
      <c r="M112" s="69"/>
      <c r="N112" s="70">
        <f>N95</f>
        <v>0</v>
      </c>
    </row>
    <row r="113" spans="2:14" ht="14.5" thickBot="1">
      <c r="D113" s="43" t="s">
        <v>35</v>
      </c>
      <c r="E113" s="3">
        <f>SUM(E102:E112)</f>
        <v>0</v>
      </c>
      <c r="F113" s="3">
        <f t="shared" ref="F113:M113" si="5">SUM(F102:F112)</f>
        <v>0</v>
      </c>
      <c r="G113" s="3">
        <f t="shared" si="5"/>
        <v>0</v>
      </c>
      <c r="H113" s="3">
        <f t="shared" si="5"/>
        <v>0</v>
      </c>
      <c r="I113" s="3">
        <f t="shared" si="5"/>
        <v>0</v>
      </c>
      <c r="J113" s="3">
        <f t="shared" si="5"/>
        <v>0</v>
      </c>
      <c r="K113" s="3">
        <f t="shared" si="5"/>
        <v>0</v>
      </c>
      <c r="L113" s="3">
        <f t="shared" si="5"/>
        <v>0</v>
      </c>
      <c r="M113" s="3">
        <f t="shared" si="5"/>
        <v>0</v>
      </c>
      <c r="N113" s="3">
        <f>SUM(N102:N112)</f>
        <v>0</v>
      </c>
    </row>
    <row r="114" spans="2:14">
      <c r="M114" s="113"/>
    </row>
    <row r="116" spans="2:14">
      <c r="B116" s="8" t="s">
        <v>1</v>
      </c>
      <c r="C116" s="6" t="s">
        <v>36</v>
      </c>
      <c r="D116" s="6"/>
    </row>
    <row r="117" spans="2:14" ht="14.5" thickBot="1"/>
    <row r="118" spans="2:14" ht="14.5" thickBot="1">
      <c r="C118" s="8" t="s">
        <v>1</v>
      </c>
      <c r="D118" s="4" t="s">
        <v>37</v>
      </c>
      <c r="E118" s="71">
        <v>1</v>
      </c>
      <c r="F118" s="93"/>
    </row>
    <row r="120" spans="2:14" ht="14.5" thickBot="1">
      <c r="E120" s="2" t="s">
        <v>5</v>
      </c>
      <c r="F120" s="2" t="s">
        <v>6</v>
      </c>
      <c r="G120" s="2" t="s">
        <v>7</v>
      </c>
      <c r="H120" s="2" t="s">
        <v>8</v>
      </c>
      <c r="I120" s="2" t="s">
        <v>9</v>
      </c>
    </row>
    <row r="121" spans="2:14" ht="14.5" thickBot="1">
      <c r="C121" s="8" t="s">
        <v>1</v>
      </c>
      <c r="D121" s="43" t="s">
        <v>38</v>
      </c>
      <c r="E121" s="3">
        <f>SUM(E113:F113)*0.5*$E$68</f>
        <v>0</v>
      </c>
      <c r="F121" s="3">
        <f>SUM(G113:H113)*0.5*$E$68</f>
        <v>0</v>
      </c>
      <c r="G121" s="3">
        <f>SUM(I113:J113)*0.5*$E$68</f>
        <v>0</v>
      </c>
      <c r="H121" s="3">
        <f>SUM(K113:L113)*0.5*$E$68</f>
        <v>0</v>
      </c>
      <c r="I121" s="3">
        <f>SUM(M113:N113)*0.5*E118</f>
        <v>0</v>
      </c>
      <c r="K121" s="72"/>
      <c r="M121" s="72"/>
    </row>
    <row r="122" spans="2:14" ht="14.5" thickBot="1">
      <c r="C122" s="8" t="s">
        <v>1</v>
      </c>
      <c r="D122" s="43" t="s">
        <v>39</v>
      </c>
      <c r="E122" s="98"/>
      <c r="F122" s="98"/>
      <c r="G122" s="98"/>
      <c r="H122" s="98"/>
      <c r="I122" s="98"/>
      <c r="J122" s="4" t="s">
        <v>279</v>
      </c>
    </row>
    <row r="125" spans="2:14" ht="25">
      <c r="B125" s="118" t="s">
        <v>42</v>
      </c>
      <c r="C125" s="118"/>
      <c r="D125" s="94"/>
      <c r="E125" s="94"/>
      <c r="F125" s="94"/>
      <c r="G125" s="94"/>
      <c r="H125" s="94"/>
      <c r="I125" s="94"/>
      <c r="J125" s="94"/>
      <c r="K125" s="94"/>
      <c r="L125" s="94"/>
      <c r="M125" s="94"/>
      <c r="N125" s="94"/>
    </row>
    <row r="126" spans="2:14">
      <c r="C126" s="66"/>
    </row>
    <row r="127" spans="2:14">
      <c r="C127" s="6" t="s">
        <v>21</v>
      </c>
      <c r="D127" s="6"/>
    </row>
    <row r="128" spans="2:14" ht="14.5" thickBot="1">
      <c r="C128" s="66"/>
    </row>
    <row r="129" spans="2:17" ht="18" customHeight="1" thickBot="1">
      <c r="C129" s="8"/>
      <c r="D129" s="4" t="s">
        <v>22</v>
      </c>
      <c r="E129" s="152"/>
      <c r="F129" s="153"/>
      <c r="G129" s="153"/>
      <c r="H129" s="154"/>
    </row>
    <row r="130" spans="2:17" ht="18" customHeight="1" thickBot="1">
      <c r="C130" s="66"/>
      <c r="D130" s="4" t="s">
        <v>23</v>
      </c>
      <c r="E130" s="155"/>
      <c r="F130" s="156"/>
      <c r="G130" s="156"/>
      <c r="H130" s="157"/>
    </row>
    <row r="131" spans="2:17" ht="18" customHeight="1" thickBot="1">
      <c r="C131" s="8"/>
      <c r="D131" s="4" t="s">
        <v>24</v>
      </c>
      <c r="E131" s="158"/>
      <c r="F131" s="159"/>
    </row>
    <row r="132" spans="2:17" ht="14.5" thickBot="1">
      <c r="C132" s="66"/>
      <c r="E132" s="2"/>
    </row>
    <row r="133" spans="2:17" ht="18" customHeight="1" thickBot="1">
      <c r="C133" s="67" t="s">
        <v>1</v>
      </c>
      <c r="D133" s="4" t="s">
        <v>25</v>
      </c>
      <c r="E133" s="160"/>
      <c r="F133" s="161"/>
    </row>
    <row r="134" spans="2:17" ht="18" customHeight="1" thickBot="1">
      <c r="C134" s="8" t="s">
        <v>1</v>
      </c>
      <c r="D134" s="4" t="s">
        <v>26</v>
      </c>
      <c r="E134" s="160"/>
      <c r="F134" s="161"/>
    </row>
    <row r="135" spans="2:17">
      <c r="C135" s="66"/>
    </row>
    <row r="136" spans="2:17">
      <c r="C136" s="66"/>
    </row>
    <row r="137" spans="2:17" ht="18">
      <c r="B137" s="8" t="s">
        <v>1</v>
      </c>
      <c r="C137" s="6" t="s">
        <v>27</v>
      </c>
      <c r="D137" s="6"/>
      <c r="J137" s="92" t="s">
        <v>41</v>
      </c>
      <c r="Q137" s="6"/>
    </row>
    <row r="139" spans="2:17" ht="15" customHeight="1">
      <c r="E139" s="151" t="s">
        <v>5</v>
      </c>
      <c r="F139" s="151"/>
      <c r="G139" s="151" t="s">
        <v>6</v>
      </c>
      <c r="H139" s="151"/>
      <c r="I139" s="151" t="s">
        <v>7</v>
      </c>
      <c r="J139" s="151"/>
      <c r="K139" s="151" t="s">
        <v>8</v>
      </c>
      <c r="L139" s="151"/>
      <c r="M139" s="151" t="s">
        <v>9</v>
      </c>
      <c r="N139" s="151"/>
    </row>
    <row r="140" spans="2:17" ht="14.5" thickBot="1">
      <c r="E140" s="2" t="str">
        <f>IF($E$5=Selections!$B$3,"S2","S1")</f>
        <v>S1</v>
      </c>
      <c r="F140" s="2" t="str">
        <f>IF($E$5=Selections!$B$3,"S1","S2")</f>
        <v>S2</v>
      </c>
      <c r="G140" s="142" t="str">
        <f>IF($E$5=Selections!$B$3,"S2","S1")</f>
        <v>S1</v>
      </c>
      <c r="H140" s="142" t="str">
        <f>IF($E$5=Selections!$B$3,"S1","S2")</f>
        <v>S2</v>
      </c>
      <c r="I140" s="2" t="str">
        <f>IF($E$5=Selections!$B$3,"S2","S1")</f>
        <v>S1</v>
      </c>
      <c r="J140" s="2" t="str">
        <f>IF($E$5=Selections!$B$3,"S1","S2")</f>
        <v>S2</v>
      </c>
      <c r="K140" s="142" t="str">
        <f>IF($E$5=Selections!$B$3,"S2","S1")</f>
        <v>S1</v>
      </c>
      <c r="L140" s="142" t="str">
        <f>IF($E$5=Selections!$B$3,"S1","S2")</f>
        <v>S2</v>
      </c>
      <c r="M140" s="2" t="str">
        <f>IF($E$5=Selections!$B$3,"S2","S1")</f>
        <v>S1</v>
      </c>
      <c r="N140" s="2" t="str">
        <f>IF($E$5=Selections!$B$3,"S1","S2")</f>
        <v>S2</v>
      </c>
    </row>
    <row r="141" spans="2:17" ht="14.5" thickBot="1">
      <c r="C141" s="8" t="s">
        <v>1</v>
      </c>
      <c r="D141" s="4" t="s">
        <v>28</v>
      </c>
      <c r="E141" s="129"/>
      <c r="F141" s="129"/>
      <c r="G141" s="130"/>
      <c r="H141" s="129"/>
      <c r="I141" s="132"/>
      <c r="J141" s="129"/>
      <c r="K141" s="129"/>
      <c r="L141" s="129"/>
      <c r="M141" s="129"/>
      <c r="N141" s="129"/>
    </row>
    <row r="142" spans="2:17" ht="14.5" thickBot="1">
      <c r="C142" s="8" t="s">
        <v>1</v>
      </c>
      <c r="D142" s="4" t="s">
        <v>29</v>
      </c>
      <c r="E142" s="129"/>
      <c r="F142" s="129"/>
      <c r="G142" s="130"/>
      <c r="H142" s="129"/>
      <c r="I142" s="132"/>
      <c r="J142" s="129"/>
      <c r="K142" s="129"/>
      <c r="L142" s="129"/>
      <c r="M142" s="129"/>
      <c r="N142" s="129"/>
    </row>
    <row r="143" spans="2:17" ht="14.5" thickBot="1">
      <c r="C143" s="8" t="s">
        <v>1</v>
      </c>
      <c r="D143" s="4" t="s">
        <v>30</v>
      </c>
      <c r="E143" s="129"/>
      <c r="F143" s="129"/>
      <c r="G143" s="130"/>
      <c r="H143" s="129"/>
      <c r="I143" s="132"/>
      <c r="J143" s="129"/>
      <c r="K143" s="129"/>
      <c r="L143" s="129"/>
      <c r="M143" s="129"/>
      <c r="N143" s="129"/>
    </row>
    <row r="144" spans="2:17" ht="14.5" thickBot="1">
      <c r="C144" s="8" t="s">
        <v>1</v>
      </c>
      <c r="D144" s="4" t="s">
        <v>31</v>
      </c>
      <c r="E144" s="129"/>
      <c r="F144" s="129"/>
      <c r="G144" s="130"/>
      <c r="H144" s="129"/>
      <c r="I144" s="132"/>
      <c r="J144" s="129"/>
      <c r="K144" s="129"/>
      <c r="L144" s="129"/>
      <c r="M144" s="129"/>
      <c r="N144" s="129"/>
    </row>
    <row r="145" spans="2:17" ht="14.5" thickBot="1">
      <c r="D145" s="43" t="s">
        <v>32</v>
      </c>
      <c r="E145" s="3">
        <f t="shared" ref="E145:N145" si="6">SUM(E141:E144)</f>
        <v>0</v>
      </c>
      <c r="F145" s="3">
        <f t="shared" si="6"/>
        <v>0</v>
      </c>
      <c r="G145" s="95">
        <f t="shared" si="6"/>
        <v>0</v>
      </c>
      <c r="H145" s="112">
        <f t="shared" si="6"/>
        <v>0</v>
      </c>
      <c r="I145" s="96">
        <f t="shared" si="6"/>
        <v>0</v>
      </c>
      <c r="J145" s="3">
        <f t="shared" si="6"/>
        <v>0</v>
      </c>
      <c r="K145" s="3">
        <f t="shared" si="6"/>
        <v>0</v>
      </c>
      <c r="L145" s="3">
        <f t="shared" si="6"/>
        <v>0</v>
      </c>
      <c r="M145" s="3">
        <f t="shared" si="6"/>
        <v>0</v>
      </c>
      <c r="N145" s="3">
        <f t="shared" si="6"/>
        <v>0</v>
      </c>
    </row>
    <row r="148" spans="2:17" ht="18">
      <c r="B148" s="8" t="s">
        <v>1</v>
      </c>
      <c r="C148" s="6" t="s">
        <v>33</v>
      </c>
      <c r="D148" s="6"/>
      <c r="J148" s="92" t="s">
        <v>41</v>
      </c>
      <c r="Q148" s="6"/>
    </row>
    <row r="150" spans="2:17">
      <c r="E150" s="151" t="s">
        <v>5</v>
      </c>
      <c r="F150" s="151"/>
      <c r="G150" s="151" t="s">
        <v>6</v>
      </c>
      <c r="H150" s="151"/>
      <c r="I150" s="151" t="s">
        <v>7</v>
      </c>
      <c r="J150" s="151"/>
      <c r="K150" s="151" t="s">
        <v>8</v>
      </c>
      <c r="L150" s="151"/>
      <c r="M150" s="151" t="s">
        <v>9</v>
      </c>
      <c r="N150" s="151"/>
    </row>
    <row r="151" spans="2:17" ht="14.5" thickBot="1">
      <c r="E151" s="2" t="str">
        <f>E140</f>
        <v>S1</v>
      </c>
      <c r="F151" s="2" t="str">
        <f t="shared" ref="F151:N151" si="7">F140</f>
        <v>S2</v>
      </c>
      <c r="G151" s="142" t="str">
        <f t="shared" si="7"/>
        <v>S1</v>
      </c>
      <c r="H151" s="142" t="str">
        <f t="shared" si="7"/>
        <v>S2</v>
      </c>
      <c r="I151" s="2" t="str">
        <f t="shared" si="7"/>
        <v>S1</v>
      </c>
      <c r="J151" s="2" t="str">
        <f t="shared" si="7"/>
        <v>S2</v>
      </c>
      <c r="K151" s="142" t="str">
        <f t="shared" si="7"/>
        <v>S1</v>
      </c>
      <c r="L151" s="142" t="str">
        <f t="shared" si="7"/>
        <v>S2</v>
      </c>
      <c r="M151" s="2" t="str">
        <f t="shared" si="7"/>
        <v>S1</v>
      </c>
      <c r="N151" s="2" t="str">
        <f t="shared" si="7"/>
        <v>S2</v>
      </c>
    </row>
    <row r="152" spans="2:17" ht="14.5" thickBot="1">
      <c r="C152" s="8" t="s">
        <v>1</v>
      </c>
      <c r="D152" s="4" t="s">
        <v>34</v>
      </c>
      <c r="E152" s="129"/>
      <c r="F152" s="129"/>
      <c r="G152" s="129"/>
      <c r="H152" s="129"/>
      <c r="I152" s="129"/>
      <c r="J152" s="129"/>
      <c r="K152" s="129"/>
      <c r="L152" s="129"/>
      <c r="M152" s="129"/>
      <c r="N152" s="129"/>
    </row>
    <row r="153" spans="2:17" ht="14.5" thickBot="1">
      <c r="D153" s="4" t="str">
        <f>"Y1 semester "&amp;IF($E$5=Selections!$B$3,"2 cohort","1 cohort")</f>
        <v>Y1 semester 1 cohort</v>
      </c>
      <c r="E153" s="68">
        <f>E145</f>
        <v>0</v>
      </c>
      <c r="F153" s="129"/>
      <c r="G153" s="129"/>
      <c r="H153" s="129"/>
      <c r="I153" s="129"/>
      <c r="J153" s="129"/>
      <c r="K153" s="129"/>
      <c r="L153" s="129"/>
      <c r="M153" s="129"/>
      <c r="N153" s="129"/>
    </row>
    <row r="154" spans="2:17" ht="14.5" thickBot="1">
      <c r="D154" s="4" t="str">
        <f>"Y1 semester "&amp;IF($E$5=Selections!$B$3,"1 cohort","2 cohort")</f>
        <v>Y1 semester 2 cohort</v>
      </c>
      <c r="E154" s="69"/>
      <c r="F154" s="68">
        <f>F145</f>
        <v>0</v>
      </c>
      <c r="G154" s="129"/>
      <c r="H154" s="129"/>
      <c r="I154" s="129"/>
      <c r="J154" s="129"/>
      <c r="K154" s="129"/>
      <c r="L154" s="129"/>
      <c r="M154" s="129"/>
      <c r="N154" s="129"/>
    </row>
    <row r="155" spans="2:17" ht="14.5" thickBot="1">
      <c r="D155" s="4" t="str">
        <f>"Y2 semester "&amp;IF($E$5=Selections!$B$3,"2 cohort","1 cohort")</f>
        <v>Y2 semester 1 cohort</v>
      </c>
      <c r="E155" s="69"/>
      <c r="F155" s="69"/>
      <c r="G155" s="68">
        <f>G145</f>
        <v>0</v>
      </c>
      <c r="H155" s="135"/>
      <c r="I155" s="135"/>
      <c r="J155" s="135"/>
      <c r="K155" s="135"/>
      <c r="L155" s="135"/>
      <c r="M155" s="135"/>
      <c r="N155" s="129"/>
    </row>
    <row r="156" spans="2:17" ht="14.5" thickBot="1">
      <c r="D156" s="4" t="str">
        <f>"Y2 semester "&amp;IF($E$5=Selections!$B$3,"1 cohort","2 cohort")</f>
        <v>Y2 semester 2 cohort</v>
      </c>
      <c r="E156" s="69"/>
      <c r="F156" s="69"/>
      <c r="G156" s="69"/>
      <c r="H156" s="68">
        <f>H145</f>
        <v>0</v>
      </c>
      <c r="I156" s="132"/>
      <c r="J156" s="129"/>
      <c r="K156" s="129"/>
      <c r="L156" s="129"/>
      <c r="M156" s="129"/>
      <c r="N156" s="132"/>
    </row>
    <row r="157" spans="2:17" ht="14.5" thickBot="1">
      <c r="D157" s="4" t="str">
        <f>"Y3 semester "&amp;IF($E$5=Selections!$B$3,"2 cohort","1 cohort")</f>
        <v>Y3 semester 1 cohort</v>
      </c>
      <c r="E157" s="69"/>
      <c r="F157" s="69"/>
      <c r="G157" s="69"/>
      <c r="H157" s="69"/>
      <c r="I157" s="97">
        <f>I145</f>
        <v>0</v>
      </c>
      <c r="J157" s="141"/>
      <c r="K157" s="141"/>
      <c r="L157" s="141"/>
      <c r="M157" s="141"/>
      <c r="N157" s="129"/>
    </row>
    <row r="158" spans="2:17" ht="14.5" thickBot="1">
      <c r="D158" s="4" t="str">
        <f>"Y3 semester "&amp;IF($E$5=Selections!$B$3,"1 cohort","2 cohort")</f>
        <v>Y3 semester 2 cohort</v>
      </c>
      <c r="E158" s="69"/>
      <c r="F158" s="69"/>
      <c r="G158" s="69"/>
      <c r="H158" s="69"/>
      <c r="I158" s="69"/>
      <c r="J158" s="68">
        <f>J145</f>
        <v>0</v>
      </c>
      <c r="K158" s="129"/>
      <c r="L158" s="129"/>
      <c r="M158" s="129"/>
      <c r="N158" s="129"/>
    </row>
    <row r="159" spans="2:17" ht="14.5" thickBot="1">
      <c r="D159" s="4" t="str">
        <f>"Y4 semester "&amp;IF($E$5=Selections!$B$3,"2 cohort","1 cohort")</f>
        <v>Y4 semester 1 cohort</v>
      </c>
      <c r="E159" s="69"/>
      <c r="F159" s="69"/>
      <c r="G159" s="69"/>
      <c r="H159" s="69"/>
      <c r="I159" s="69"/>
      <c r="J159" s="69"/>
      <c r="K159" s="68">
        <f>K145</f>
        <v>0</v>
      </c>
      <c r="L159" s="129"/>
      <c r="M159" s="129"/>
      <c r="N159" s="129"/>
    </row>
    <row r="160" spans="2:17" ht="14.5" thickBot="1">
      <c r="D160" s="4" t="str">
        <f>"Y4 semester "&amp;IF($E$5=Selections!$B$3,"1 cohort","2 cohort")</f>
        <v>Y4 semester 2 cohort</v>
      </c>
      <c r="E160" s="69"/>
      <c r="F160" s="69"/>
      <c r="G160" s="69"/>
      <c r="H160" s="69"/>
      <c r="I160" s="69"/>
      <c r="J160" s="69"/>
      <c r="K160" s="69"/>
      <c r="L160" s="68">
        <f>L145</f>
        <v>0</v>
      </c>
      <c r="M160" s="129"/>
      <c r="N160" s="129"/>
    </row>
    <row r="161" spans="2:14" ht="14.5" thickBot="1">
      <c r="D161" s="4" t="str">
        <f>"Y5 semester "&amp;IF($E$5=Selections!$B$3,"2 cohort","1 cohort")</f>
        <v>Y5 semester 1 cohort</v>
      </c>
      <c r="E161" s="69"/>
      <c r="F161" s="69"/>
      <c r="G161" s="69"/>
      <c r="H161" s="69"/>
      <c r="I161" s="69"/>
      <c r="J161" s="69"/>
      <c r="K161" s="69"/>
      <c r="L161" s="69"/>
      <c r="M161" s="68">
        <f>M145</f>
        <v>0</v>
      </c>
      <c r="N161" s="129"/>
    </row>
    <row r="162" spans="2:14" ht="14.5" thickBot="1">
      <c r="D162" s="4" t="str">
        <f>"Y5 semester "&amp;IF($E$5=Selections!$B$3,"1 cohort","2 cohort")</f>
        <v>Y5 semester 2 cohort</v>
      </c>
      <c r="E162" s="69"/>
      <c r="F162" s="69"/>
      <c r="G162" s="69"/>
      <c r="H162" s="69"/>
      <c r="I162" s="69"/>
      <c r="J162" s="69"/>
      <c r="K162" s="69"/>
      <c r="L162" s="69"/>
      <c r="M162" s="69"/>
      <c r="N162" s="70">
        <f>N145</f>
        <v>0</v>
      </c>
    </row>
    <row r="163" spans="2:14" ht="14.5" thickBot="1">
      <c r="D163" s="43" t="s">
        <v>35</v>
      </c>
      <c r="E163" s="3">
        <f>SUM(E152:E162)</f>
        <v>0</v>
      </c>
      <c r="F163" s="3">
        <f t="shared" ref="F163:M163" si="8">SUM(F152:F162)</f>
        <v>0</v>
      </c>
      <c r="G163" s="3">
        <f t="shared" si="8"/>
        <v>0</v>
      </c>
      <c r="H163" s="3">
        <f t="shared" si="8"/>
        <v>0</v>
      </c>
      <c r="I163" s="3">
        <f t="shared" si="8"/>
        <v>0</v>
      </c>
      <c r="J163" s="3">
        <f t="shared" si="8"/>
        <v>0</v>
      </c>
      <c r="K163" s="3">
        <f t="shared" si="8"/>
        <v>0</v>
      </c>
      <c r="L163" s="3">
        <f t="shared" si="8"/>
        <v>0</v>
      </c>
      <c r="M163" s="3">
        <f t="shared" si="8"/>
        <v>0</v>
      </c>
      <c r="N163" s="3">
        <f>SUM(N152:N162)</f>
        <v>0</v>
      </c>
    </row>
    <row r="164" spans="2:14">
      <c r="M164" s="113"/>
    </row>
    <row r="166" spans="2:14">
      <c r="B166" s="8" t="s">
        <v>1</v>
      </c>
      <c r="C166" s="6" t="s">
        <v>36</v>
      </c>
      <c r="D166" s="6"/>
    </row>
    <row r="167" spans="2:14" ht="14.5" thickBot="1"/>
    <row r="168" spans="2:14" ht="14.5" thickBot="1">
      <c r="C168" s="8" t="s">
        <v>1</v>
      </c>
      <c r="D168" s="4" t="s">
        <v>37</v>
      </c>
      <c r="E168" s="71">
        <v>1</v>
      </c>
      <c r="F168" s="93"/>
    </row>
    <row r="170" spans="2:14" ht="14.5" thickBot="1">
      <c r="E170" s="2" t="s">
        <v>5</v>
      </c>
      <c r="F170" s="2" t="s">
        <v>6</v>
      </c>
      <c r="G170" s="2" t="s">
        <v>7</v>
      </c>
      <c r="H170" s="2" t="s">
        <v>8</v>
      </c>
      <c r="I170" s="2" t="s">
        <v>9</v>
      </c>
    </row>
    <row r="171" spans="2:14" ht="14.5" thickBot="1">
      <c r="C171" s="8" t="s">
        <v>1</v>
      </c>
      <c r="D171" s="43" t="s">
        <v>38</v>
      </c>
      <c r="E171" s="3">
        <f>SUM(E163:F163)*0.5*$E$68</f>
        <v>0</v>
      </c>
      <c r="F171" s="3">
        <f>SUM(G163:H163)*0.5*$E$68</f>
        <v>0</v>
      </c>
      <c r="G171" s="3">
        <f>SUM(I163:J163)*0.5*$E$68</f>
        <v>0</v>
      </c>
      <c r="H171" s="3">
        <f>SUM(K163:L163)*0.5*$E$68</f>
        <v>0</v>
      </c>
      <c r="I171" s="3">
        <f>SUM(M163:N163)*0.5*E168</f>
        <v>0</v>
      </c>
      <c r="K171" s="72"/>
      <c r="M171" s="72"/>
    </row>
    <row r="172" spans="2:14" ht="14.5" thickBot="1">
      <c r="C172" s="8" t="s">
        <v>1</v>
      </c>
      <c r="D172" s="43" t="s">
        <v>39</v>
      </c>
      <c r="E172" s="98"/>
      <c r="F172" s="98"/>
      <c r="G172" s="98"/>
      <c r="H172" s="98"/>
      <c r="I172" s="98"/>
      <c r="J172" s="4" t="s">
        <v>279</v>
      </c>
    </row>
    <row r="175" spans="2:14" ht="25">
      <c r="B175" s="118" t="s">
        <v>43</v>
      </c>
      <c r="C175" s="118"/>
      <c r="D175" s="94"/>
      <c r="E175" s="94"/>
      <c r="F175" s="94"/>
      <c r="G175" s="94"/>
      <c r="H175" s="94"/>
      <c r="I175" s="94"/>
      <c r="J175" s="94"/>
      <c r="K175" s="94"/>
      <c r="L175" s="94"/>
      <c r="M175" s="94"/>
      <c r="N175" s="94"/>
    </row>
    <row r="176" spans="2:14">
      <c r="C176" s="66"/>
    </row>
    <row r="177" spans="2:17">
      <c r="C177" s="6" t="s">
        <v>21</v>
      </c>
      <c r="D177" s="6"/>
    </row>
    <row r="178" spans="2:17" ht="14.5" thickBot="1">
      <c r="C178" s="66"/>
    </row>
    <row r="179" spans="2:17" ht="18" customHeight="1" thickBot="1">
      <c r="C179" s="8"/>
      <c r="D179" s="4" t="s">
        <v>22</v>
      </c>
      <c r="E179" s="152"/>
      <c r="F179" s="153"/>
      <c r="G179" s="153"/>
      <c r="H179" s="154"/>
    </row>
    <row r="180" spans="2:17" ht="18" customHeight="1" thickBot="1">
      <c r="C180" s="66"/>
      <c r="D180" s="4" t="s">
        <v>23</v>
      </c>
      <c r="E180" s="155"/>
      <c r="F180" s="156"/>
      <c r="G180" s="156"/>
      <c r="H180" s="157"/>
    </row>
    <row r="181" spans="2:17" ht="18" customHeight="1" thickBot="1">
      <c r="C181" s="8"/>
      <c r="D181" s="4" t="s">
        <v>24</v>
      </c>
      <c r="E181" s="158"/>
      <c r="F181" s="159"/>
    </row>
    <row r="182" spans="2:17" ht="14.5" thickBot="1">
      <c r="C182" s="66"/>
      <c r="E182" s="2"/>
    </row>
    <row r="183" spans="2:17" ht="18" customHeight="1" thickBot="1">
      <c r="C183" s="67" t="s">
        <v>1</v>
      </c>
      <c r="D183" s="4" t="s">
        <v>25</v>
      </c>
      <c r="E183" s="160"/>
      <c r="F183" s="161"/>
    </row>
    <row r="184" spans="2:17" ht="18" customHeight="1" thickBot="1">
      <c r="C184" s="8" t="s">
        <v>1</v>
      </c>
      <c r="D184" s="4" t="s">
        <v>26</v>
      </c>
      <c r="E184" s="160"/>
      <c r="F184" s="161"/>
    </row>
    <row r="185" spans="2:17">
      <c r="C185" s="66"/>
    </row>
    <row r="186" spans="2:17">
      <c r="C186" s="66"/>
    </row>
    <row r="187" spans="2:17" ht="18">
      <c r="B187" s="8" t="s">
        <v>1</v>
      </c>
      <c r="C187" s="6" t="s">
        <v>27</v>
      </c>
      <c r="D187" s="6"/>
      <c r="J187" s="92" t="s">
        <v>41</v>
      </c>
      <c r="Q187" s="6"/>
    </row>
    <row r="189" spans="2:17" ht="15" customHeight="1">
      <c r="E189" s="151" t="s">
        <v>5</v>
      </c>
      <c r="F189" s="151"/>
      <c r="G189" s="151" t="s">
        <v>6</v>
      </c>
      <c r="H189" s="151"/>
      <c r="I189" s="151" t="s">
        <v>7</v>
      </c>
      <c r="J189" s="151"/>
      <c r="K189" s="151" t="s">
        <v>8</v>
      </c>
      <c r="L189" s="151"/>
      <c r="M189" s="151" t="s">
        <v>9</v>
      </c>
      <c r="N189" s="151"/>
    </row>
    <row r="190" spans="2:17" ht="14.5" thickBot="1">
      <c r="E190" s="2" t="str">
        <f>IF($E$5=Selections!$B$3,"S2","S1")</f>
        <v>S1</v>
      </c>
      <c r="F190" s="2" t="str">
        <f>IF($E$5=Selections!$B$3,"S1","S2")</f>
        <v>S2</v>
      </c>
      <c r="G190" s="142" t="str">
        <f>IF($E$5=Selections!$B$3,"S2","S1")</f>
        <v>S1</v>
      </c>
      <c r="H190" s="142" t="str">
        <f>IF($E$5=Selections!$B$3,"S1","S2")</f>
        <v>S2</v>
      </c>
      <c r="I190" s="2" t="str">
        <f>IF($E$5=Selections!$B$3,"S2","S1")</f>
        <v>S1</v>
      </c>
      <c r="J190" s="2" t="str">
        <f>IF($E$5=Selections!$B$3,"S1","S2")</f>
        <v>S2</v>
      </c>
      <c r="K190" s="142" t="str">
        <f>IF($E$5=Selections!$B$3,"S2","S1")</f>
        <v>S1</v>
      </c>
      <c r="L190" s="142" t="str">
        <f>IF($E$5=Selections!$B$3,"S1","S2")</f>
        <v>S2</v>
      </c>
      <c r="M190" s="2" t="str">
        <f>IF($E$5=Selections!$B$3,"S2","S1")</f>
        <v>S1</v>
      </c>
      <c r="N190" s="2" t="str">
        <f>IF($E$5=Selections!$B$3,"S1","S2")</f>
        <v>S2</v>
      </c>
    </row>
    <row r="191" spans="2:17" ht="14.5" thickBot="1">
      <c r="C191" s="8" t="s">
        <v>1</v>
      </c>
      <c r="D191" s="4" t="s">
        <v>28</v>
      </c>
      <c r="E191" s="129"/>
      <c r="F191" s="129"/>
      <c r="G191" s="130"/>
      <c r="H191" s="129"/>
      <c r="I191" s="132"/>
      <c r="J191" s="129"/>
      <c r="K191" s="129"/>
      <c r="L191" s="129"/>
      <c r="M191" s="129"/>
      <c r="N191" s="129"/>
    </row>
    <row r="192" spans="2:17" ht="14.5" thickBot="1">
      <c r="C192" s="8" t="s">
        <v>1</v>
      </c>
      <c r="D192" s="4" t="s">
        <v>29</v>
      </c>
      <c r="E192" s="129"/>
      <c r="F192" s="129"/>
      <c r="G192" s="130"/>
      <c r="H192" s="129"/>
      <c r="I192" s="132"/>
      <c r="J192" s="129"/>
      <c r="K192" s="129"/>
      <c r="L192" s="129"/>
      <c r="M192" s="129"/>
      <c r="N192" s="129"/>
    </row>
    <row r="193" spans="2:17" ht="14.5" thickBot="1">
      <c r="C193" s="8" t="s">
        <v>1</v>
      </c>
      <c r="D193" s="4" t="s">
        <v>30</v>
      </c>
      <c r="E193" s="129"/>
      <c r="F193" s="129"/>
      <c r="G193" s="130"/>
      <c r="H193" s="129"/>
      <c r="I193" s="132"/>
      <c r="J193" s="129"/>
      <c r="K193" s="129"/>
      <c r="L193" s="129"/>
      <c r="M193" s="129"/>
      <c r="N193" s="129"/>
    </row>
    <row r="194" spans="2:17" ht="14.5" thickBot="1">
      <c r="C194" s="8" t="s">
        <v>1</v>
      </c>
      <c r="D194" s="4" t="s">
        <v>31</v>
      </c>
      <c r="E194" s="129"/>
      <c r="F194" s="129"/>
      <c r="G194" s="130"/>
      <c r="H194" s="129"/>
      <c r="I194" s="132"/>
      <c r="J194" s="129"/>
      <c r="K194" s="129"/>
      <c r="L194" s="129"/>
      <c r="M194" s="129"/>
      <c r="N194" s="129"/>
    </row>
    <row r="195" spans="2:17" ht="14.5" thickBot="1">
      <c r="D195" s="43" t="s">
        <v>32</v>
      </c>
      <c r="E195" s="3">
        <f t="shared" ref="E195:N195" si="9">SUM(E191:E194)</f>
        <v>0</v>
      </c>
      <c r="F195" s="3">
        <f t="shared" si="9"/>
        <v>0</v>
      </c>
      <c r="G195" s="95">
        <f t="shared" si="9"/>
        <v>0</v>
      </c>
      <c r="H195" s="112">
        <f t="shared" si="9"/>
        <v>0</v>
      </c>
      <c r="I195" s="96">
        <f t="shared" si="9"/>
        <v>0</v>
      </c>
      <c r="J195" s="3">
        <f t="shared" si="9"/>
        <v>0</v>
      </c>
      <c r="K195" s="3">
        <f t="shared" si="9"/>
        <v>0</v>
      </c>
      <c r="L195" s="3">
        <f t="shared" si="9"/>
        <v>0</v>
      </c>
      <c r="M195" s="3">
        <f t="shared" si="9"/>
        <v>0</v>
      </c>
      <c r="N195" s="3">
        <f t="shared" si="9"/>
        <v>0</v>
      </c>
    </row>
    <row r="198" spans="2:17" ht="18">
      <c r="B198" s="8" t="s">
        <v>1</v>
      </c>
      <c r="C198" s="6" t="s">
        <v>33</v>
      </c>
      <c r="D198" s="6"/>
      <c r="J198" s="92" t="s">
        <v>41</v>
      </c>
      <c r="Q198" s="6"/>
    </row>
    <row r="200" spans="2:17">
      <c r="E200" s="151" t="s">
        <v>5</v>
      </c>
      <c r="F200" s="151"/>
      <c r="G200" s="151" t="s">
        <v>6</v>
      </c>
      <c r="H200" s="151"/>
      <c r="I200" s="151" t="s">
        <v>7</v>
      </c>
      <c r="J200" s="151"/>
      <c r="K200" s="151" t="s">
        <v>8</v>
      </c>
      <c r="L200" s="151"/>
      <c r="M200" s="151" t="s">
        <v>9</v>
      </c>
      <c r="N200" s="151"/>
    </row>
    <row r="201" spans="2:17" ht="14.5" thickBot="1">
      <c r="E201" s="2" t="str">
        <f>E190</f>
        <v>S1</v>
      </c>
      <c r="F201" s="2" t="str">
        <f t="shared" ref="F201:N201" si="10">F190</f>
        <v>S2</v>
      </c>
      <c r="G201" s="142" t="str">
        <f t="shared" si="10"/>
        <v>S1</v>
      </c>
      <c r="H201" s="142" t="str">
        <f t="shared" si="10"/>
        <v>S2</v>
      </c>
      <c r="I201" s="2" t="str">
        <f t="shared" si="10"/>
        <v>S1</v>
      </c>
      <c r="J201" s="2" t="str">
        <f t="shared" si="10"/>
        <v>S2</v>
      </c>
      <c r="K201" s="142" t="str">
        <f t="shared" si="10"/>
        <v>S1</v>
      </c>
      <c r="L201" s="142" t="str">
        <f t="shared" si="10"/>
        <v>S2</v>
      </c>
      <c r="M201" s="2" t="str">
        <f t="shared" si="10"/>
        <v>S1</v>
      </c>
      <c r="N201" s="2" t="str">
        <f t="shared" si="10"/>
        <v>S2</v>
      </c>
    </row>
    <row r="202" spans="2:17" ht="14.5" thickBot="1">
      <c r="C202" s="8" t="s">
        <v>1</v>
      </c>
      <c r="D202" s="4" t="s">
        <v>34</v>
      </c>
      <c r="E202" s="129"/>
      <c r="F202" s="129"/>
      <c r="G202" s="129"/>
      <c r="H202" s="129"/>
      <c r="I202" s="129"/>
      <c r="J202" s="129"/>
      <c r="K202" s="129"/>
      <c r="L202" s="129"/>
      <c r="M202" s="129"/>
      <c r="N202" s="129"/>
    </row>
    <row r="203" spans="2:17" ht="14.5" thickBot="1">
      <c r="D203" s="4" t="str">
        <f>"Y1 semester "&amp;IF($E$5=Selections!$B$3,"2 cohort","1 cohort")</f>
        <v>Y1 semester 1 cohort</v>
      </c>
      <c r="E203" s="68">
        <f>E195</f>
        <v>0</v>
      </c>
      <c r="F203" s="129"/>
      <c r="G203" s="129"/>
      <c r="H203" s="129"/>
      <c r="I203" s="129"/>
      <c r="J203" s="129"/>
      <c r="K203" s="129"/>
      <c r="L203" s="129"/>
      <c r="M203" s="129"/>
      <c r="N203" s="129"/>
    </row>
    <row r="204" spans="2:17" ht="14.5" thickBot="1">
      <c r="D204" s="4" t="str">
        <f>"Y1 semester "&amp;IF($E$5=Selections!$B$3,"1 cohort","2 cohort")</f>
        <v>Y1 semester 2 cohort</v>
      </c>
      <c r="E204" s="69"/>
      <c r="F204" s="68">
        <f>F195</f>
        <v>0</v>
      </c>
      <c r="G204" s="129"/>
      <c r="H204" s="129"/>
      <c r="I204" s="129"/>
      <c r="J204" s="129"/>
      <c r="K204" s="129"/>
      <c r="L204" s="129"/>
      <c r="M204" s="129"/>
      <c r="N204" s="129"/>
    </row>
    <row r="205" spans="2:17" ht="14.5" thickBot="1">
      <c r="D205" s="4" t="str">
        <f>"Y2 semester "&amp;IF($E$5=Selections!$B$3,"2 cohort","1 cohort")</f>
        <v>Y2 semester 1 cohort</v>
      </c>
      <c r="E205" s="69"/>
      <c r="F205" s="69"/>
      <c r="G205" s="68">
        <f>G195</f>
        <v>0</v>
      </c>
      <c r="H205" s="135"/>
      <c r="I205" s="135"/>
      <c r="J205" s="135"/>
      <c r="K205" s="135"/>
      <c r="L205" s="135"/>
      <c r="M205" s="135"/>
      <c r="N205" s="129"/>
    </row>
    <row r="206" spans="2:17" ht="14.5" thickBot="1">
      <c r="D206" s="4" t="str">
        <f>"Y2 semester "&amp;IF($E$5=Selections!$B$3,"1 cohort","2 cohort")</f>
        <v>Y2 semester 2 cohort</v>
      </c>
      <c r="E206" s="69"/>
      <c r="F206" s="69"/>
      <c r="G206" s="69"/>
      <c r="H206" s="68">
        <f>H195</f>
        <v>0</v>
      </c>
      <c r="I206" s="132"/>
      <c r="J206" s="129"/>
      <c r="K206" s="129"/>
      <c r="L206" s="129"/>
      <c r="M206" s="129"/>
      <c r="N206" s="132"/>
    </row>
    <row r="207" spans="2:17" ht="14.5" thickBot="1">
      <c r="D207" s="4" t="str">
        <f>"Y3 semester "&amp;IF($E$5=Selections!$B$3,"2 cohort","1 cohort")</f>
        <v>Y3 semester 1 cohort</v>
      </c>
      <c r="E207" s="69"/>
      <c r="F207" s="69"/>
      <c r="G207" s="69"/>
      <c r="H207" s="69"/>
      <c r="I207" s="97">
        <f>I195</f>
        <v>0</v>
      </c>
      <c r="J207" s="141"/>
      <c r="K207" s="141"/>
      <c r="L207" s="141"/>
      <c r="M207" s="141"/>
      <c r="N207" s="129"/>
    </row>
    <row r="208" spans="2:17" ht="14.5" thickBot="1">
      <c r="D208" s="4" t="str">
        <f>"Y3 semester "&amp;IF($E$5=Selections!$B$3,"1 cohort","2 cohort")</f>
        <v>Y3 semester 2 cohort</v>
      </c>
      <c r="E208" s="69"/>
      <c r="F208" s="69"/>
      <c r="G208" s="69"/>
      <c r="H208" s="69"/>
      <c r="I208" s="69"/>
      <c r="J208" s="68">
        <f>J195</f>
        <v>0</v>
      </c>
      <c r="K208" s="129"/>
      <c r="L208" s="129"/>
      <c r="M208" s="129"/>
      <c r="N208" s="129"/>
    </row>
    <row r="209" spans="2:14" ht="14.5" thickBot="1">
      <c r="D209" s="4" t="str">
        <f>"Y4 semester "&amp;IF($E$5=Selections!$B$3,"2 cohort","1 cohort")</f>
        <v>Y4 semester 1 cohort</v>
      </c>
      <c r="E209" s="69"/>
      <c r="F209" s="69"/>
      <c r="G209" s="69"/>
      <c r="H209" s="69"/>
      <c r="I209" s="69"/>
      <c r="J209" s="69"/>
      <c r="K209" s="68">
        <f>K195</f>
        <v>0</v>
      </c>
      <c r="L209" s="129"/>
      <c r="M209" s="129"/>
      <c r="N209" s="129"/>
    </row>
    <row r="210" spans="2:14" ht="14.5" thickBot="1">
      <c r="D210" s="4" t="str">
        <f>"Y4 semester "&amp;IF($E$5=Selections!$B$3,"1 cohort","2 cohort")</f>
        <v>Y4 semester 2 cohort</v>
      </c>
      <c r="E210" s="69"/>
      <c r="F210" s="69"/>
      <c r="G210" s="69"/>
      <c r="H210" s="69"/>
      <c r="I210" s="69"/>
      <c r="J210" s="69"/>
      <c r="K210" s="69"/>
      <c r="L210" s="68">
        <f>L195</f>
        <v>0</v>
      </c>
      <c r="M210" s="129"/>
      <c r="N210" s="129"/>
    </row>
    <row r="211" spans="2:14" ht="14.5" thickBot="1">
      <c r="D211" s="4" t="str">
        <f>"Y5 semester "&amp;IF($E$5=Selections!$B$3,"2 cohort","1 cohort")</f>
        <v>Y5 semester 1 cohort</v>
      </c>
      <c r="E211" s="69"/>
      <c r="F211" s="69"/>
      <c r="G211" s="69"/>
      <c r="H211" s="69"/>
      <c r="I211" s="69"/>
      <c r="J211" s="69"/>
      <c r="K211" s="69"/>
      <c r="L211" s="69"/>
      <c r="M211" s="68">
        <f>M195</f>
        <v>0</v>
      </c>
      <c r="N211" s="129"/>
    </row>
    <row r="212" spans="2:14" ht="14.5" thickBot="1">
      <c r="D212" s="4" t="str">
        <f>"Y5 semester "&amp;IF($E$5=Selections!$B$3,"1 cohort","2 cohort")</f>
        <v>Y5 semester 2 cohort</v>
      </c>
      <c r="E212" s="69"/>
      <c r="F212" s="69"/>
      <c r="G212" s="69"/>
      <c r="H212" s="69"/>
      <c r="I212" s="69"/>
      <c r="J212" s="69"/>
      <c r="K212" s="69"/>
      <c r="L212" s="69"/>
      <c r="M212" s="69"/>
      <c r="N212" s="70">
        <f>N195</f>
        <v>0</v>
      </c>
    </row>
    <row r="213" spans="2:14" ht="14.5" thickBot="1">
      <c r="D213" s="43" t="s">
        <v>35</v>
      </c>
      <c r="E213" s="3">
        <f>SUM(E202:E212)</f>
        <v>0</v>
      </c>
      <c r="F213" s="3">
        <f t="shared" ref="F213:M213" si="11">SUM(F202:F212)</f>
        <v>0</v>
      </c>
      <c r="G213" s="3">
        <f t="shared" si="11"/>
        <v>0</v>
      </c>
      <c r="H213" s="3">
        <f t="shared" si="11"/>
        <v>0</v>
      </c>
      <c r="I213" s="3">
        <f t="shared" si="11"/>
        <v>0</v>
      </c>
      <c r="J213" s="3">
        <f t="shared" si="11"/>
        <v>0</v>
      </c>
      <c r="K213" s="3">
        <f t="shared" si="11"/>
        <v>0</v>
      </c>
      <c r="L213" s="3">
        <f t="shared" si="11"/>
        <v>0</v>
      </c>
      <c r="M213" s="3">
        <f t="shared" si="11"/>
        <v>0</v>
      </c>
      <c r="N213" s="3">
        <f>SUM(N202:N212)</f>
        <v>0</v>
      </c>
    </row>
    <row r="214" spans="2:14">
      <c r="M214" s="113"/>
    </row>
    <row r="216" spans="2:14">
      <c r="B216" s="8" t="s">
        <v>1</v>
      </c>
      <c r="C216" s="6" t="s">
        <v>36</v>
      </c>
      <c r="D216" s="6"/>
    </row>
    <row r="217" spans="2:14" ht="14.5" thickBot="1"/>
    <row r="218" spans="2:14" ht="14.5" thickBot="1">
      <c r="C218" s="8" t="s">
        <v>1</v>
      </c>
      <c r="D218" s="4" t="s">
        <v>37</v>
      </c>
      <c r="E218" s="71">
        <v>1</v>
      </c>
      <c r="F218" s="93"/>
    </row>
    <row r="220" spans="2:14" ht="14.5" thickBot="1">
      <c r="E220" s="2" t="s">
        <v>5</v>
      </c>
      <c r="F220" s="2" t="s">
        <v>6</v>
      </c>
      <c r="G220" s="2" t="s">
        <v>7</v>
      </c>
      <c r="H220" s="2" t="s">
        <v>8</v>
      </c>
      <c r="I220" s="2" t="s">
        <v>9</v>
      </c>
    </row>
    <row r="221" spans="2:14" ht="14.5" thickBot="1">
      <c r="C221" s="8" t="s">
        <v>1</v>
      </c>
      <c r="D221" s="43" t="s">
        <v>38</v>
      </c>
      <c r="E221" s="3">
        <f>SUM(E213:F213)*0.5*$E$68</f>
        <v>0</v>
      </c>
      <c r="F221" s="3">
        <f>SUM(G213:H213)*0.5*$E$68</f>
        <v>0</v>
      </c>
      <c r="G221" s="3">
        <f>SUM(I213:J213)*0.5*$E$68</f>
        <v>0</v>
      </c>
      <c r="H221" s="3">
        <f>SUM(K213:L213)*0.5*$E$68</f>
        <v>0</v>
      </c>
      <c r="I221" s="3">
        <f>SUM(M213:N213)*0.5*E218</f>
        <v>0</v>
      </c>
      <c r="K221" s="72"/>
      <c r="M221" s="72"/>
    </row>
    <row r="222" spans="2:14" ht="14.5" thickBot="1">
      <c r="C222" s="8" t="s">
        <v>1</v>
      </c>
      <c r="D222" s="43" t="s">
        <v>39</v>
      </c>
      <c r="E222" s="98"/>
      <c r="F222" s="98"/>
      <c r="G222" s="98"/>
      <c r="H222" s="98"/>
      <c r="I222" s="98"/>
      <c r="J222" s="4" t="s">
        <v>279</v>
      </c>
    </row>
    <row r="225" spans="2:14" ht="25">
      <c r="B225" s="118" t="s">
        <v>44</v>
      </c>
      <c r="C225" s="118"/>
      <c r="D225" s="94"/>
      <c r="E225" s="94"/>
      <c r="F225" s="94"/>
      <c r="G225" s="94"/>
      <c r="H225" s="94"/>
      <c r="I225" s="94"/>
      <c r="J225" s="94"/>
      <c r="K225" s="94"/>
      <c r="L225" s="94"/>
      <c r="M225" s="94"/>
      <c r="N225" s="94"/>
    </row>
    <row r="226" spans="2:14">
      <c r="C226" s="66"/>
    </row>
    <row r="227" spans="2:14">
      <c r="C227" s="6" t="s">
        <v>21</v>
      </c>
      <c r="D227" s="6"/>
    </row>
    <row r="228" spans="2:14" ht="14.5" thickBot="1">
      <c r="C228" s="66"/>
    </row>
    <row r="229" spans="2:14" ht="14.5" thickBot="1">
      <c r="C229" s="8"/>
      <c r="D229" s="4" t="s">
        <v>22</v>
      </c>
      <c r="E229" s="152"/>
      <c r="F229" s="153"/>
      <c r="G229" s="153"/>
      <c r="H229" s="154"/>
    </row>
    <row r="230" spans="2:14" ht="14.5" thickBot="1">
      <c r="C230" s="66"/>
      <c r="D230" s="4" t="s">
        <v>23</v>
      </c>
      <c r="E230" s="155"/>
      <c r="F230" s="156"/>
      <c r="G230" s="156"/>
      <c r="H230" s="157"/>
    </row>
    <row r="231" spans="2:14" ht="14.5" thickBot="1">
      <c r="C231" s="8"/>
      <c r="D231" s="4" t="s">
        <v>24</v>
      </c>
      <c r="E231" s="158"/>
      <c r="F231" s="159"/>
    </row>
    <row r="232" spans="2:14" ht="14.5" thickBot="1">
      <c r="C232" s="66"/>
      <c r="E232" s="2"/>
    </row>
    <row r="233" spans="2:14" ht="14.5" thickBot="1">
      <c r="C233" s="67" t="s">
        <v>1</v>
      </c>
      <c r="D233" s="4" t="s">
        <v>25</v>
      </c>
      <c r="E233" s="160"/>
      <c r="F233" s="161"/>
    </row>
    <row r="234" spans="2:14" ht="14.5" thickBot="1">
      <c r="C234" s="8" t="s">
        <v>1</v>
      </c>
      <c r="D234" s="4" t="s">
        <v>26</v>
      </c>
      <c r="E234" s="160"/>
      <c r="F234" s="161"/>
    </row>
    <row r="235" spans="2:14">
      <c r="C235" s="66"/>
    </row>
    <row r="236" spans="2:14">
      <c r="C236" s="66"/>
    </row>
    <row r="237" spans="2:14" ht="18">
      <c r="B237" s="8" t="s">
        <v>1</v>
      </c>
      <c r="C237" s="6" t="s">
        <v>27</v>
      </c>
      <c r="D237" s="6"/>
      <c r="J237" s="92" t="s">
        <v>41</v>
      </c>
    </row>
    <row r="239" spans="2:14">
      <c r="E239" s="151" t="s">
        <v>5</v>
      </c>
      <c r="F239" s="151"/>
      <c r="G239" s="151" t="s">
        <v>6</v>
      </c>
      <c r="H239" s="151"/>
      <c r="I239" s="151" t="s">
        <v>7</v>
      </c>
      <c r="J239" s="151"/>
      <c r="K239" s="151" t="s">
        <v>8</v>
      </c>
      <c r="L239" s="151"/>
      <c r="M239" s="151" t="s">
        <v>9</v>
      </c>
      <c r="N239" s="151"/>
    </row>
    <row r="240" spans="2:14" ht="14.5" thickBot="1">
      <c r="E240" s="2" t="str">
        <f>IF($E$5=Selections!$B$3,"S2","S1")</f>
        <v>S1</v>
      </c>
      <c r="F240" s="2" t="str">
        <f>IF($E$5=Selections!$B$3,"S1","S2")</f>
        <v>S2</v>
      </c>
      <c r="G240" s="142" t="str">
        <f>IF($E$5=Selections!$B$3,"S2","S1")</f>
        <v>S1</v>
      </c>
      <c r="H240" s="142" t="str">
        <f>IF($E$5=Selections!$B$3,"S1","S2")</f>
        <v>S2</v>
      </c>
      <c r="I240" s="2" t="str">
        <f>IF($E$5=Selections!$B$3,"S2","S1")</f>
        <v>S1</v>
      </c>
      <c r="J240" s="2" t="str">
        <f>IF($E$5=Selections!$B$3,"S1","S2")</f>
        <v>S2</v>
      </c>
      <c r="K240" s="142" t="str">
        <f>IF($E$5=Selections!$B$3,"S2","S1")</f>
        <v>S1</v>
      </c>
      <c r="L240" s="142" t="str">
        <f>IF($E$5=Selections!$B$3,"S1","S2")</f>
        <v>S2</v>
      </c>
      <c r="M240" s="2" t="str">
        <f>IF($E$5=Selections!$B$3,"S2","S1")</f>
        <v>S1</v>
      </c>
      <c r="N240" s="2" t="str">
        <f>IF($E$5=Selections!$B$3,"S1","S2")</f>
        <v>S2</v>
      </c>
    </row>
    <row r="241" spans="2:14" ht="14.5" thickBot="1">
      <c r="C241" s="8" t="s">
        <v>1</v>
      </c>
      <c r="D241" s="4" t="s">
        <v>28</v>
      </c>
      <c r="E241" s="129"/>
      <c r="F241" s="129"/>
      <c r="G241" s="130"/>
      <c r="H241" s="129"/>
      <c r="I241" s="132"/>
      <c r="J241" s="129"/>
      <c r="K241" s="129"/>
      <c r="L241" s="129"/>
      <c r="M241" s="129"/>
      <c r="N241" s="129"/>
    </row>
    <row r="242" spans="2:14" ht="14.5" thickBot="1">
      <c r="C242" s="8" t="s">
        <v>1</v>
      </c>
      <c r="D242" s="4" t="s">
        <v>29</v>
      </c>
      <c r="E242" s="129"/>
      <c r="F242" s="129"/>
      <c r="G242" s="130"/>
      <c r="H242" s="129"/>
      <c r="I242" s="132"/>
      <c r="J242" s="129"/>
      <c r="K242" s="129"/>
      <c r="L242" s="129"/>
      <c r="M242" s="129"/>
      <c r="N242" s="129"/>
    </row>
    <row r="243" spans="2:14" ht="14.5" thickBot="1">
      <c r="C243" s="8" t="s">
        <v>1</v>
      </c>
      <c r="D243" s="4" t="s">
        <v>30</v>
      </c>
      <c r="E243" s="129"/>
      <c r="F243" s="129"/>
      <c r="G243" s="130"/>
      <c r="H243" s="129"/>
      <c r="I243" s="132"/>
      <c r="J243" s="129"/>
      <c r="K243" s="129"/>
      <c r="L243" s="129"/>
      <c r="M243" s="129"/>
      <c r="N243" s="129"/>
    </row>
    <row r="244" spans="2:14" ht="14.5" thickBot="1">
      <c r="C244" s="8" t="s">
        <v>1</v>
      </c>
      <c r="D244" s="4" t="s">
        <v>31</v>
      </c>
      <c r="E244" s="129"/>
      <c r="F244" s="129"/>
      <c r="G244" s="130"/>
      <c r="H244" s="129"/>
      <c r="I244" s="132"/>
      <c r="J244" s="129"/>
      <c r="K244" s="129"/>
      <c r="L244" s="129"/>
      <c r="M244" s="129"/>
      <c r="N244" s="129"/>
    </row>
    <row r="245" spans="2:14" ht="14.5" thickBot="1">
      <c r="D245" s="43" t="s">
        <v>32</v>
      </c>
      <c r="E245" s="3">
        <f t="shared" ref="E245:N245" si="12">SUM(E241:E244)</f>
        <v>0</v>
      </c>
      <c r="F245" s="3">
        <f t="shared" si="12"/>
        <v>0</v>
      </c>
      <c r="G245" s="95">
        <f t="shared" si="12"/>
        <v>0</v>
      </c>
      <c r="H245" s="112">
        <f t="shared" si="12"/>
        <v>0</v>
      </c>
      <c r="I245" s="96">
        <f t="shared" si="12"/>
        <v>0</v>
      </c>
      <c r="J245" s="3">
        <f t="shared" si="12"/>
        <v>0</v>
      </c>
      <c r="K245" s="3">
        <f t="shared" si="12"/>
        <v>0</v>
      </c>
      <c r="L245" s="3">
        <f t="shared" si="12"/>
        <v>0</v>
      </c>
      <c r="M245" s="3">
        <f t="shared" si="12"/>
        <v>0</v>
      </c>
      <c r="N245" s="3">
        <f t="shared" si="12"/>
        <v>0</v>
      </c>
    </row>
    <row r="248" spans="2:14" ht="18">
      <c r="B248" s="8" t="s">
        <v>1</v>
      </c>
      <c r="C248" s="6" t="s">
        <v>33</v>
      </c>
      <c r="D248" s="6"/>
      <c r="J248" s="92" t="s">
        <v>41</v>
      </c>
    </row>
    <row r="250" spans="2:14">
      <c r="E250" s="151" t="s">
        <v>5</v>
      </c>
      <c r="F250" s="151"/>
      <c r="G250" s="151" t="s">
        <v>6</v>
      </c>
      <c r="H250" s="151"/>
      <c r="I250" s="151" t="s">
        <v>7</v>
      </c>
      <c r="J250" s="151"/>
      <c r="K250" s="151" t="s">
        <v>8</v>
      </c>
      <c r="L250" s="151"/>
      <c r="M250" s="151" t="s">
        <v>9</v>
      </c>
      <c r="N250" s="151"/>
    </row>
    <row r="251" spans="2:14" ht="14.5" thickBot="1">
      <c r="E251" s="2" t="str">
        <f>E240</f>
        <v>S1</v>
      </c>
      <c r="F251" s="2" t="str">
        <f t="shared" ref="F251:N251" si="13">F240</f>
        <v>S2</v>
      </c>
      <c r="G251" s="142" t="str">
        <f t="shared" si="13"/>
        <v>S1</v>
      </c>
      <c r="H251" s="142" t="str">
        <f t="shared" si="13"/>
        <v>S2</v>
      </c>
      <c r="I251" s="2" t="str">
        <f t="shared" si="13"/>
        <v>S1</v>
      </c>
      <c r="J251" s="2" t="str">
        <f t="shared" si="13"/>
        <v>S2</v>
      </c>
      <c r="K251" s="142" t="str">
        <f t="shared" si="13"/>
        <v>S1</v>
      </c>
      <c r="L251" s="142" t="str">
        <f t="shared" si="13"/>
        <v>S2</v>
      </c>
      <c r="M251" s="2" t="str">
        <f t="shared" si="13"/>
        <v>S1</v>
      </c>
      <c r="N251" s="2" t="str">
        <f t="shared" si="13"/>
        <v>S2</v>
      </c>
    </row>
    <row r="252" spans="2:14" ht="14.5" thickBot="1">
      <c r="C252" s="8" t="s">
        <v>1</v>
      </c>
      <c r="D252" s="4" t="s">
        <v>34</v>
      </c>
      <c r="E252" s="129"/>
      <c r="F252" s="129"/>
      <c r="G252" s="129"/>
      <c r="H252" s="129"/>
      <c r="I252" s="129"/>
      <c r="J252" s="129"/>
      <c r="K252" s="129"/>
      <c r="L252" s="129"/>
      <c r="M252" s="129"/>
      <c r="N252" s="129"/>
    </row>
    <row r="253" spans="2:14" ht="14.5" thickBot="1">
      <c r="D253" s="4" t="str">
        <f>"Y1 semester "&amp;IF($E$5=Selections!$B$3,"2 cohort","1 cohort")</f>
        <v>Y1 semester 1 cohort</v>
      </c>
      <c r="E253" s="68">
        <f>E245</f>
        <v>0</v>
      </c>
      <c r="F253" s="129"/>
      <c r="G253" s="129"/>
      <c r="H253" s="129"/>
      <c r="I253" s="129"/>
      <c r="J253" s="129"/>
      <c r="K253" s="129"/>
      <c r="L253" s="129"/>
      <c r="M253" s="129"/>
      <c r="N253" s="129"/>
    </row>
    <row r="254" spans="2:14" ht="14.5" thickBot="1">
      <c r="D254" s="4" t="str">
        <f>"Y1 semester "&amp;IF($E$5=Selections!$B$3,"1 cohort","2 cohort")</f>
        <v>Y1 semester 2 cohort</v>
      </c>
      <c r="E254" s="69"/>
      <c r="F254" s="68">
        <f>F245</f>
        <v>0</v>
      </c>
      <c r="G254" s="129"/>
      <c r="H254" s="129"/>
      <c r="I254" s="129"/>
      <c r="J254" s="129"/>
      <c r="K254" s="129"/>
      <c r="L254" s="129"/>
      <c r="M254" s="129"/>
      <c r="N254" s="129"/>
    </row>
    <row r="255" spans="2:14" ht="14.5" thickBot="1">
      <c r="D255" s="4" t="str">
        <f>"Y2 semester "&amp;IF($E$5=Selections!$B$3,"2 cohort","1 cohort")</f>
        <v>Y2 semester 1 cohort</v>
      </c>
      <c r="E255" s="69"/>
      <c r="F255" s="69"/>
      <c r="G255" s="68">
        <f>G245</f>
        <v>0</v>
      </c>
      <c r="H255" s="135"/>
      <c r="I255" s="135"/>
      <c r="J255" s="135"/>
      <c r="K255" s="135"/>
      <c r="L255" s="135"/>
      <c r="M255" s="135"/>
      <c r="N255" s="129"/>
    </row>
    <row r="256" spans="2:14" ht="14.5" thickBot="1">
      <c r="D256" s="4" t="str">
        <f>"Y2 semester "&amp;IF($E$5=Selections!$B$3,"1 cohort","2 cohort")</f>
        <v>Y2 semester 2 cohort</v>
      </c>
      <c r="E256" s="69"/>
      <c r="F256" s="69"/>
      <c r="G256" s="69"/>
      <c r="H256" s="68">
        <f>H245</f>
        <v>0</v>
      </c>
      <c r="I256" s="132"/>
      <c r="J256" s="129"/>
      <c r="K256" s="129"/>
      <c r="L256" s="129"/>
      <c r="M256" s="129"/>
      <c r="N256" s="132"/>
    </row>
    <row r="257" spans="2:14" ht="14.5" thickBot="1">
      <c r="D257" s="4" t="str">
        <f>"Y3 semester "&amp;IF($E$5=Selections!$B$3,"2 cohort","1 cohort")</f>
        <v>Y3 semester 1 cohort</v>
      </c>
      <c r="E257" s="69"/>
      <c r="F257" s="69"/>
      <c r="G257" s="69"/>
      <c r="H257" s="69"/>
      <c r="I257" s="97">
        <f>I245</f>
        <v>0</v>
      </c>
      <c r="J257" s="141"/>
      <c r="K257" s="141"/>
      <c r="L257" s="141"/>
      <c r="M257" s="141"/>
      <c r="N257" s="129"/>
    </row>
    <row r="258" spans="2:14" ht="14.5" thickBot="1">
      <c r="D258" s="4" t="str">
        <f>"Y3 semester "&amp;IF($E$5=Selections!$B$3,"1 cohort","2 cohort")</f>
        <v>Y3 semester 2 cohort</v>
      </c>
      <c r="E258" s="69"/>
      <c r="F258" s="69"/>
      <c r="G258" s="69"/>
      <c r="H258" s="69"/>
      <c r="I258" s="69"/>
      <c r="J258" s="68">
        <f>J245</f>
        <v>0</v>
      </c>
      <c r="K258" s="129"/>
      <c r="L258" s="129"/>
      <c r="M258" s="129"/>
      <c r="N258" s="129"/>
    </row>
    <row r="259" spans="2:14" ht="14.5" thickBot="1">
      <c r="D259" s="4" t="str">
        <f>"Y4 semester "&amp;IF($E$5=Selections!$B$3,"2 cohort","1 cohort")</f>
        <v>Y4 semester 1 cohort</v>
      </c>
      <c r="E259" s="69"/>
      <c r="F259" s="69"/>
      <c r="G259" s="69"/>
      <c r="H259" s="69"/>
      <c r="I259" s="69"/>
      <c r="J259" s="69"/>
      <c r="K259" s="68">
        <f>K245</f>
        <v>0</v>
      </c>
      <c r="L259" s="129"/>
      <c r="M259" s="129"/>
      <c r="N259" s="129"/>
    </row>
    <row r="260" spans="2:14" ht="14.5" thickBot="1">
      <c r="D260" s="4" t="str">
        <f>"Y4 semester "&amp;IF($E$5=Selections!$B$3,"1 cohort","2 cohort")</f>
        <v>Y4 semester 2 cohort</v>
      </c>
      <c r="E260" s="69"/>
      <c r="F260" s="69"/>
      <c r="G260" s="69"/>
      <c r="H260" s="69"/>
      <c r="I260" s="69"/>
      <c r="J260" s="69"/>
      <c r="K260" s="69"/>
      <c r="L260" s="68">
        <f>L245</f>
        <v>0</v>
      </c>
      <c r="M260" s="129"/>
      <c r="N260" s="129"/>
    </row>
    <row r="261" spans="2:14" ht="14.5" thickBot="1">
      <c r="D261" s="4" t="str">
        <f>"Y5 semester "&amp;IF($E$5=Selections!$B$3,"2 cohort","1 cohort")</f>
        <v>Y5 semester 1 cohort</v>
      </c>
      <c r="E261" s="69"/>
      <c r="F261" s="69"/>
      <c r="G261" s="69"/>
      <c r="H261" s="69"/>
      <c r="I261" s="69"/>
      <c r="J261" s="69"/>
      <c r="K261" s="69"/>
      <c r="L261" s="69"/>
      <c r="M261" s="68">
        <f>M245</f>
        <v>0</v>
      </c>
      <c r="N261" s="129"/>
    </row>
    <row r="262" spans="2:14" ht="14.5" thickBot="1">
      <c r="D262" s="4" t="str">
        <f>"Y5 semester "&amp;IF($E$5=Selections!$B$3,"1 cohort","2 cohort")</f>
        <v>Y5 semester 2 cohort</v>
      </c>
      <c r="E262" s="69"/>
      <c r="F262" s="69"/>
      <c r="G262" s="69"/>
      <c r="H262" s="69"/>
      <c r="I262" s="69"/>
      <c r="J262" s="69"/>
      <c r="K262" s="69"/>
      <c r="L262" s="69"/>
      <c r="M262" s="69"/>
      <c r="N262" s="70">
        <f>N245</f>
        <v>0</v>
      </c>
    </row>
    <row r="263" spans="2:14" ht="14.5" thickBot="1">
      <c r="D263" s="43" t="s">
        <v>35</v>
      </c>
      <c r="E263" s="3">
        <f>SUM(E252:E262)</f>
        <v>0</v>
      </c>
      <c r="F263" s="3">
        <f t="shared" ref="F263:M263" si="14">SUM(F252:F262)</f>
        <v>0</v>
      </c>
      <c r="G263" s="3">
        <f t="shared" si="14"/>
        <v>0</v>
      </c>
      <c r="H263" s="3">
        <f t="shared" si="14"/>
        <v>0</v>
      </c>
      <c r="I263" s="3">
        <f t="shared" si="14"/>
        <v>0</v>
      </c>
      <c r="J263" s="3">
        <f t="shared" si="14"/>
        <v>0</v>
      </c>
      <c r="K263" s="3">
        <f t="shared" si="14"/>
        <v>0</v>
      </c>
      <c r="L263" s="3">
        <f t="shared" si="14"/>
        <v>0</v>
      </c>
      <c r="M263" s="3">
        <f t="shared" si="14"/>
        <v>0</v>
      </c>
      <c r="N263" s="3">
        <f>SUM(N252:N262)</f>
        <v>0</v>
      </c>
    </row>
    <row r="264" spans="2:14">
      <c r="M264" s="113"/>
    </row>
    <row r="266" spans="2:14">
      <c r="B266" s="8" t="s">
        <v>1</v>
      </c>
      <c r="C266" s="6" t="s">
        <v>36</v>
      </c>
      <c r="D266" s="6"/>
    </row>
    <row r="267" spans="2:14" ht="14.5" thickBot="1"/>
    <row r="268" spans="2:14" ht="14.5" thickBot="1">
      <c r="C268" s="8" t="s">
        <v>1</v>
      </c>
      <c r="D268" s="4" t="s">
        <v>37</v>
      </c>
      <c r="E268" s="71">
        <v>1</v>
      </c>
      <c r="F268" s="93"/>
    </row>
    <row r="270" spans="2:14" ht="14.5" thickBot="1">
      <c r="E270" s="2" t="s">
        <v>5</v>
      </c>
      <c r="F270" s="2" t="s">
        <v>6</v>
      </c>
      <c r="G270" s="2" t="s">
        <v>7</v>
      </c>
      <c r="H270" s="2" t="s">
        <v>8</v>
      </c>
      <c r="I270" s="2" t="s">
        <v>9</v>
      </c>
    </row>
    <row r="271" spans="2:14" ht="14.5" thickBot="1">
      <c r="C271" s="8" t="s">
        <v>1</v>
      </c>
      <c r="D271" s="43" t="s">
        <v>38</v>
      </c>
      <c r="E271" s="3">
        <f>SUM(E263:F263)*0.5*$E$68</f>
        <v>0</v>
      </c>
      <c r="F271" s="3">
        <f>SUM(G263:H263)*0.5*$E$68</f>
        <v>0</v>
      </c>
      <c r="G271" s="3">
        <f>SUM(I263:J263)*0.5*$E$68</f>
        <v>0</v>
      </c>
      <c r="H271" s="3">
        <f>SUM(K263:L263)*0.5*$E$68</f>
        <v>0</v>
      </c>
      <c r="I271" s="3">
        <f>SUM(M263:N263)*0.5*E268</f>
        <v>0</v>
      </c>
      <c r="K271" s="72"/>
      <c r="M271" s="72"/>
    </row>
    <row r="272" spans="2:14" ht="14.5" thickBot="1">
      <c r="C272" s="8" t="s">
        <v>1</v>
      </c>
      <c r="D272" s="43" t="s">
        <v>39</v>
      </c>
      <c r="E272" s="98"/>
      <c r="F272" s="98"/>
      <c r="G272" s="98"/>
      <c r="H272" s="98"/>
      <c r="I272" s="98"/>
      <c r="J272" s="4" t="s">
        <v>279</v>
      </c>
    </row>
  </sheetData>
  <mergeCells count="76">
    <mergeCell ref="E250:F250"/>
    <mergeCell ref="G250:H250"/>
    <mergeCell ref="I250:J250"/>
    <mergeCell ref="K250:L250"/>
    <mergeCell ref="M250:N250"/>
    <mergeCell ref="E239:F239"/>
    <mergeCell ref="G239:H239"/>
    <mergeCell ref="I239:J239"/>
    <mergeCell ref="K239:L239"/>
    <mergeCell ref="M239:N239"/>
    <mergeCell ref="E229:H229"/>
    <mergeCell ref="E230:H230"/>
    <mergeCell ref="E231:F231"/>
    <mergeCell ref="E233:F233"/>
    <mergeCell ref="E234:F234"/>
    <mergeCell ref="E200:F200"/>
    <mergeCell ref="G200:H200"/>
    <mergeCell ref="I200:J200"/>
    <mergeCell ref="K200:L200"/>
    <mergeCell ref="M200:N200"/>
    <mergeCell ref="E189:F189"/>
    <mergeCell ref="G189:H189"/>
    <mergeCell ref="I189:J189"/>
    <mergeCell ref="K189:L189"/>
    <mergeCell ref="M189:N189"/>
    <mergeCell ref="E179:H179"/>
    <mergeCell ref="E180:H180"/>
    <mergeCell ref="E181:F181"/>
    <mergeCell ref="E183:F183"/>
    <mergeCell ref="E184:F184"/>
    <mergeCell ref="E150:F150"/>
    <mergeCell ref="G150:H150"/>
    <mergeCell ref="I150:J150"/>
    <mergeCell ref="K150:L150"/>
    <mergeCell ref="M150:N150"/>
    <mergeCell ref="E139:F139"/>
    <mergeCell ref="G139:H139"/>
    <mergeCell ref="I139:J139"/>
    <mergeCell ref="K139:L139"/>
    <mergeCell ref="M139:N139"/>
    <mergeCell ref="E129:H129"/>
    <mergeCell ref="E130:H130"/>
    <mergeCell ref="E131:F131"/>
    <mergeCell ref="E133:F133"/>
    <mergeCell ref="E134:F134"/>
    <mergeCell ref="E100:F100"/>
    <mergeCell ref="G100:H100"/>
    <mergeCell ref="I100:J100"/>
    <mergeCell ref="K100:L100"/>
    <mergeCell ref="M100:N100"/>
    <mergeCell ref="E89:F89"/>
    <mergeCell ref="G89:H89"/>
    <mergeCell ref="I89:J89"/>
    <mergeCell ref="K89:L89"/>
    <mergeCell ref="M89:N89"/>
    <mergeCell ref="E79:H79"/>
    <mergeCell ref="E80:H80"/>
    <mergeCell ref="E81:F81"/>
    <mergeCell ref="E83:F83"/>
    <mergeCell ref="E84:F84"/>
    <mergeCell ref="E50:F50"/>
    <mergeCell ref="G50:H50"/>
    <mergeCell ref="I50:J50"/>
    <mergeCell ref="K50:L50"/>
    <mergeCell ref="M50:N50"/>
    <mergeCell ref="M39:N39"/>
    <mergeCell ref="E5:H5"/>
    <mergeCell ref="E29:H29"/>
    <mergeCell ref="E30:H30"/>
    <mergeCell ref="E31:F31"/>
    <mergeCell ref="E33:F33"/>
    <mergeCell ref="E34:F34"/>
    <mergeCell ref="E39:F39"/>
    <mergeCell ref="G39:H39"/>
    <mergeCell ref="I39:J39"/>
    <mergeCell ref="K39:L39"/>
  </mergeCells>
  <dataValidations xWindow="80" yWindow="942" count="19">
    <dataValidation type="custom" showInputMessage="1" showErrorMessage="1" errorTitle="Error" error="Cannot enter value in this cell" promptTitle="Existing Students" prompt="Existing enrolled students. This will not be applicable for new courses where delivery has not yet commenced. " sqref="C52 C102 C152 C202 C252" xr:uid="{00000000-0002-0000-0800-000000000000}">
      <formula1>"ⓘ"</formula1>
    </dataValidation>
    <dataValidation type="custom" showInputMessage="1" showErrorMessage="1" errorTitle="Error" error="Cannot enter value in this cell" promptTitle="Total Students (EFTSL Basis)" prompt="The total number of enrolled students (existing and commencing students), expressed on an EFTSL basis." sqref="B66 B116 B166 B216 B266" xr:uid="{00000000-0002-0000-0800-000001000000}">
      <formula1>"ⓘ"</formula1>
    </dataValidation>
    <dataValidation type="custom" showInputMessage="1" showErrorMessage="1" errorTitle="Error" error="Cannot enter value in this cell" promptTitle="Total Students (Headcount Basis)" prompt="The total number of enrolled students (existing and commencing students), expressed on a headcount basis" sqref="B48 B98 B148 B198 B248" xr:uid="{00000000-0002-0000-0800-000002000000}">
      <formula1>"ⓘ"</formula1>
    </dataValidation>
    <dataValidation type="custom" showInputMessage="1" showErrorMessage="1" errorTitle="Error" error="Cannot enter value in this cell" promptTitle="EFTSL" prompt="EFTSL is a representation of the amount of load a student would have when studying. One EFTSL is equivalent to a full study load for one year. If the course is being undertaken on a part-time basis an EFTSL of less than one would be utilised." sqref="C268 C218 C168" xr:uid="{00000000-0002-0000-0800-000003000000}">
      <formula1>"ⓘ"</formula1>
    </dataValidation>
    <dataValidation type="custom" showInputMessage="1" showErrorMessage="1" errorTitle="Error" error="Cannot enter value in this cell" promptTitle="Commencing Students / Enrolments" prompt="The number of commencing students who are expected to be enrolled into the course, expressed on a headcount basis." sqref="B37 B87 B137 B187 B237" xr:uid="{00000000-0002-0000-0800-000004000000}">
      <formula1>"ⓘ"</formula1>
    </dataValidation>
    <dataValidation type="custom" showInputMessage="1" showErrorMessage="1" errorTitle="Error" error="Cannot enter value in this cell" promptTitle="International Students, Offshore" prompt="Commencing fee paying offshore international students. Offshore international students are taught at an overseas location outside of Australia." sqref="C44 C94 C144 C194 C244" xr:uid="{00000000-0002-0000-0800-000005000000}">
      <formula1>"ⓘ"</formula1>
    </dataValidation>
    <dataValidation type="custom" showInputMessage="1" showErrorMessage="1" errorTitle="Error" error="Cannot enter value in this cell" promptTitle="Internation Students, Onshore" prompt="Commencing fee paying onshore international students. Onshore international students are taught within Australia." sqref="C243 C93 C143 C193" xr:uid="{00000000-0002-0000-0800-000006000000}">
      <formula1>"ⓘ"</formula1>
    </dataValidation>
    <dataValidation type="custom" showInputMessage="1" showErrorMessage="1" errorTitle="Error" error="Cannot enter value in this cell" promptTitle="Domestic Students, Fee Paying" prompt="Commencing full fee paying domestic students" sqref="C42 C92 C142 C192 C242" xr:uid="{00000000-0002-0000-0800-000007000000}">
      <formula1>"ⓘ"</formula1>
    </dataValidation>
    <dataValidation type="custom" showInputMessage="1" showErrorMessage="1" errorTitle="Error" error="Cannot enter value in this cell" promptTitle="Domestic Students, FEE-HELP" prompt="Commencing FEE-HELP domestic students." sqref="C41 C91 C141 C191 C241" xr:uid="{00000000-0002-0000-0800-000008000000}">
      <formula1>"ⓘ"</formula1>
    </dataValidation>
    <dataValidation type="custom" showInputMessage="1" showErrorMessage="1" errorTitle="Error" error="Cannot enter value in this cell" promptTitle="Financial Reporting Period" prompt="The 12-month period for which your financial reporting is completed. This must be consistent with the submitted financial forecasts." sqref="C5" xr:uid="{00000000-0002-0000-0800-000009000000}">
      <formula1>"ⓘ"</formula1>
    </dataValidation>
    <dataValidation type="custom" showInputMessage="1" showErrorMessage="1" errorTitle="Error" error="Cannot enter value in this cell" promptTitle="International Student Fee ($)" prompt="The full course fee payable by international students (being the total fee across all years)." sqref="C34 C84 C134 C184 C234" xr:uid="{00000000-0002-0000-0800-00000A000000}">
      <formula1>"ⓘ"</formula1>
    </dataValidation>
    <dataValidation type="custom" showInputMessage="1" showErrorMessage="1" errorTitle="Error" error="Cannot enter value in this cell" promptTitle="Domestic Student Fee ($)" prompt="The full course fee payable by domestic students (being the total fee across all years)." sqref="C33 C83 C133 C183 C233" xr:uid="{00000000-0002-0000-0800-00000B000000}">
      <formula1>"ⓘ"</formula1>
    </dataValidation>
    <dataValidation type="custom" showInputMessage="1" showErrorMessage="1" errorTitle="Error" error="Cannot enter value in this cell" promptTitle="FEE-HELP " prompt="Revenue received from FEE-HELP enrolled students" sqref="C35 C85 C135 C185 C235" xr:uid="{00000000-0002-0000-0800-00000C000000}">
      <formula1>"ⓘ"</formula1>
    </dataValidation>
    <dataValidation type="custom" showInputMessage="1" showErrorMessage="1" errorTitle="Error" error="Cannot enter value in this cell" promptTitle="Total Students (EFTSL) - Calc" prompt="The caculated total number of enrolled students (existing and commencing students), expressed on an EFTSL basis." sqref="C71 C121 C171 C221 C271" xr:uid="{00000000-0002-0000-0800-00000D000000}">
      <formula1>"ⓘ"</formula1>
    </dataValidation>
    <dataValidation type="custom" showInputMessage="1" showErrorMessage="1" errorTitle="Error" error="Cannot enter value in this cell" promptTitle="Total Students (EFTSL) - Adj" prompt="Manual input fields to provide different EFTSL figures, should you believe the calculated values are incorrect." sqref="C72 C122 C172 C222 C272" xr:uid="{00000000-0002-0000-0800-00000E000000}">
      <formula1>"ⓘ"</formula1>
    </dataValidation>
    <dataValidation type="decimal" allowBlank="1" showInputMessage="1" showErrorMessage="1" errorTitle="Incorrect value" error="Value must be a positive number." promptTitle="Positive Numbers" prompt="Enter on a headcount basis. Positive values only allowed." sqref="N261 E52:N52 L59:N59 F53:N53 G54:N54 J57:N57 E41:N44 H55:N55 I56:N56 K58:N58 M60 E91:N94 E102:N102 M110:N110 F103:N103 G104:N104 K108:N108 H105:N105 I106:N106 J107:N107 L109:N109 N111 E141:N144 E152:N152 M160:N160 F153:N153 G154:N154 K158:N158 H155:N155 I156:N156 J157:N157 L159:N159 N161 E191:N194 E202:N202 M210:N210 F203:N203 G204:N204 K208:N208 H205:N205 I206:N206 J207:N207 L209:N209 N211 E241:N244 E252:N252 M260:N260 F253:N253 G254:N254 K258:N258 H255:N255 I256:N256 J257:N257 L259:N259 N60:N61" xr:uid="{00000000-0002-0000-0800-00000F000000}">
      <formula1>0</formula1>
      <formula2>999999000</formula2>
    </dataValidation>
    <dataValidation type="decimal" allowBlank="1" showInputMessage="1" showErrorMessage="1" errorTitle="Incorrect value" error="Value must be a positive number." promptTitle="Positive Numbers" prompt="Enter on a EFTSL basis. Positive values only allowed." sqref="E72:I72 E122:I122 E172:I172 E222:I222 E272:I272" xr:uid="{00000000-0002-0000-0800-000010000000}">
      <formula1>0</formula1>
      <formula2>999999000</formula2>
    </dataValidation>
    <dataValidation type="custom" showInputMessage="1" showErrorMessage="1" errorTitle="Error" error="Cannot enter value in this cell" promptTitle="Internation Students, Onshore" prompt="Commencing fee paying onshore international students. Onshore international students are taught in Australia." sqref="C43" xr:uid="{00000000-0002-0000-0800-000011000000}">
      <formula1>"ⓘ"</formula1>
    </dataValidation>
    <dataValidation type="custom" showInputMessage="1" showErrorMessage="1" errorTitle="Error" error="Cannot enter value in this cell" promptTitle="EFTSL" prompt="EFTSL is a representation of the amount of load a student would have when studying. One EFTSL is equivalent to a full study load for one year. If the course is being undertaken on a part-time basis, then an EFTSL of less than one would be utilised." sqref="C68 C118" xr:uid="{00000000-0002-0000-0800-000012000000}">
      <formula1>"ⓘ"</formula1>
    </dataValidation>
  </dataValidations>
  <pageMargins left="0.70866141732283472" right="0.70866141732283472" top="0.74803149606299213" bottom="0.74803149606299213" header="0.31496062992125984" footer="0.31496062992125984"/>
  <pageSetup paperSize="9" scale="55" fitToHeight="0" orientation="portrait" r:id="rId1"/>
  <rowBreaks count="4" manualBreakCount="4">
    <brk id="73" max="16383" man="1"/>
    <brk id="123" max="16383" man="1"/>
    <brk id="173" max="16383" man="1"/>
    <brk id="223" max="16383" man="1"/>
  </rowBreaks>
  <ignoredErrors>
    <ignoredError sqref="F40:G40 H40:I40 J40:K40 L40" formula="1"/>
  </ignoredErrors>
  <drawing r:id="rId2"/>
  <extLst>
    <ext xmlns:x14="http://schemas.microsoft.com/office/spreadsheetml/2009/9/main" uri="{CCE6A557-97BC-4b89-ADB6-D9C93CAAB3DF}">
      <x14:dataValidations xmlns:xm="http://schemas.microsoft.com/office/excel/2006/main" xWindow="80" yWindow="942" count="2">
        <x14:dataValidation type="list" allowBlank="1" showInputMessage="1" showErrorMessage="1" xr:uid="{00000000-0002-0000-0800-000013000000}">
          <x14:formula1>
            <xm:f>Selections!$B$2:$B$3</xm:f>
          </x14:formula1>
          <xm:sqref>E5</xm:sqref>
        </x14:dataValidation>
        <x14:dataValidation type="list" allowBlank="1" showInputMessage="1" showErrorMessage="1" xr:uid="{00000000-0002-0000-0800-000014000000}">
          <x14:formula1>
            <xm:f>Selections!$A$2:$A$7</xm:f>
          </x14:formula1>
          <xm:sqref>E30 E80 E130 E180 E230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1D5B512C2C164FA336B6326E825D1B" ma:contentTypeVersion="32" ma:contentTypeDescription="Create a new document." ma:contentTypeScope="" ma:versionID="0f9f0792c428839e7c4f3bf8d1678c30">
  <xsd:schema xmlns:xsd="http://www.w3.org/2001/XMLSchema" xmlns:xs="http://www.w3.org/2001/XMLSchema" xmlns:p="http://schemas.microsoft.com/office/2006/metadata/properties" xmlns:ns2="8ee236d5-adf9-4669-bc8d-fd0a2acf39f2" xmlns:ns3="fea6b1a6-24c7-488c-be9e-fafaaffb0a4a" targetNamespace="http://schemas.microsoft.com/office/2006/metadata/properties" ma:root="true" ma:fieldsID="8577685e72243daa8a3b5019584709d6" ns2:_="" ns3:_="">
    <xsd:import namespace="8ee236d5-adf9-4669-bc8d-fd0a2acf39f2"/>
    <xsd:import namespace="fea6b1a6-24c7-488c-be9e-fafaaffb0a4a"/>
    <xsd:element name="properties">
      <xsd:complexType>
        <xsd:sequence>
          <xsd:element name="documentManagement">
            <xsd:complexType>
              <xsd:all>
                <xsd:element ref="ns3:Status"/>
                <xsd:element ref="ns2:VersionNumber" minOccurs="0"/>
                <xsd:element ref="ns3:Stage" minOccurs="0"/>
                <xsd:element ref="ns3:AssessmentStage" minOccurs="0"/>
                <xsd:element ref="ns2:p2841a2f4f0e46edb9ade446fe7c03eb" minOccurs="0"/>
                <xsd:element ref="ns2:hd7187da78dc4a4b9752422b330b3ec6" minOccurs="0"/>
                <xsd:element ref="ns2:e898a4af7be44f7da08b37504ccad0e3" minOccurs="0"/>
                <xsd:element ref="ns2:cb5d51dfbd3b413b97662870b96a3c3a" minOccurs="0"/>
                <xsd:element ref="ns2:lf00f7cae6154b588c712167af0e92c2" minOccurs="0"/>
                <xsd:element ref="ns3:MediaServiceMetadata" minOccurs="0"/>
                <xsd:element ref="ns3:MediaServiceFastMetadata" minOccurs="0"/>
                <xsd:element ref="ns2:SharedWithUsers" minOccurs="0"/>
                <xsd:element ref="ns2:SharedWithDetails" minOccurs="0"/>
                <xsd:element ref="ns3:MediaServiceObjectDetectorVersions" minOccurs="0"/>
                <xsd:element ref="ns2:TaxCatchAll" minOccurs="0"/>
                <xsd:element ref="ns2:j5c7243103eb4a8f8bdb102a5810412a"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236d5-adf9-4669-bc8d-fd0a2acf39f2" elementFormDefault="qualified">
    <xsd:import namespace="http://schemas.microsoft.com/office/2006/documentManagement/types"/>
    <xsd:import namespace="http://schemas.microsoft.com/office/infopath/2007/PartnerControls"/>
    <xsd:element name="VersionNumber" ma:index="7" nillable="true" ma:displayName="Version Number" ma:internalName="VersionNumber" ma:readOnly="false" ma:percentage="FALSE">
      <xsd:simpleType>
        <xsd:restriction base="dms:Number"/>
      </xsd:simpleType>
    </xsd:element>
    <xsd:element name="p2841a2f4f0e46edb9ade446fe7c03eb" ma:index="14" nillable="true" ma:taxonomy="true" ma:internalName="p2841a2f4f0e46edb9ade446fe7c03eb" ma:taxonomyFieldName="Function_x0020_Name" ma:displayName="Function Name" ma:readOnly="false" ma:default="3;#Compliance Management|90c365da-8ccb-4af5-9c17-0bff7da425b7" ma:fieldId="{92841a2f-4f0e-46ed-b9ad-e446fe7c03eb}" ma:sspId="645f8d4e-8f3a-4e65-808f-0c8f2d6bd45a" ma:termSetId="caff1483-53ad-486d-964e-a8d5fb9ee176" ma:anchorId="00000000-0000-0000-0000-000000000000" ma:open="false" ma:isKeyword="false">
      <xsd:complexType>
        <xsd:sequence>
          <xsd:element ref="pc:Terms" minOccurs="0" maxOccurs="1"/>
        </xsd:sequence>
      </xsd:complexType>
    </xsd:element>
    <xsd:element name="hd7187da78dc4a4b9752422b330b3ec6" ma:index="16" ma:taxonomy="true" ma:internalName="hd7187da78dc4a4b9752422b330b3ec6" ma:taxonomyFieldName="Team" ma:displayName="Team" ma:readOnly="false" ma:default="" ma:fieldId="{1d7187da-78dc-4a4b-9752-422b330b3ec6}" ma:sspId="645f8d4e-8f3a-4e65-808f-0c8f2d6bd45a" ma:termSetId="b2a5eb80-e746-43e1-ae1f-bb370451c6a0" ma:anchorId="00000000-0000-0000-0000-000000000000" ma:open="false" ma:isKeyword="false">
      <xsd:complexType>
        <xsd:sequence>
          <xsd:element ref="pc:Terms" minOccurs="0" maxOccurs="1"/>
        </xsd:sequence>
      </xsd:complexType>
    </xsd:element>
    <xsd:element name="e898a4af7be44f7da08b37504ccad0e3" ma:index="19" ma:taxonomy="true" ma:internalName="e898a4af7be44f7da08b37504ccad0e3" ma:taxonomyFieldName="AssessmentType" ma:displayName="Assessment Type" ma:readOnly="false" ma:default="" ma:fieldId="{e898a4af-7be4-4f7d-a08b-37504ccad0e3}" ma:sspId="645f8d4e-8f3a-4e65-808f-0c8f2d6bd45a" ma:termSetId="69b835d2-7a48-484d-95ca-33d868245286" ma:anchorId="00000000-0000-0000-0000-000000000000" ma:open="false" ma:isKeyword="false">
      <xsd:complexType>
        <xsd:sequence>
          <xsd:element ref="pc:Terms" minOccurs="0" maxOccurs="1"/>
        </xsd:sequence>
      </xsd:complexType>
    </xsd:element>
    <xsd:element name="cb5d51dfbd3b413b97662870b96a3c3a" ma:index="21" ma:taxonomy="true" ma:internalName="cb5d51dfbd3b413b97662870b96a3c3a" ma:taxonomyFieldName="ResourcesType" ma:displayName="Resources Type" ma:readOnly="false" ma:default="" ma:fieldId="{cb5d51df-bd3b-413b-9766-2870b96a3c3a}" ma:sspId="645f8d4e-8f3a-4e65-808f-0c8f2d6bd45a" ma:termSetId="5e8511ab-a4ea-4a48-916c-315ce73f8edd" ma:anchorId="00000000-0000-0000-0000-000000000000" ma:open="false" ma:isKeyword="false">
      <xsd:complexType>
        <xsd:sequence>
          <xsd:element ref="pc:Terms" minOccurs="0" maxOccurs="1"/>
        </xsd:sequence>
      </xsd:complexType>
    </xsd:element>
    <xsd:element name="lf00f7cae6154b588c712167af0e92c2" ma:index="22" ma:taxonomy="true" ma:internalName="lf00f7cae6154b588c712167af0e92c2" ma:taxonomyFieldName="RecordType" ma:displayName="Record Type" ma:readOnly="false" ma:default="1;#Template|71955c8a-bd3d-4b59-927a-84ac4ec80547" ma:fieldId="{5f00f7ca-e615-4b58-8c71-2167af0e92c2}" ma:sspId="645f8d4e-8f3a-4e65-808f-0c8f2d6bd45a" ma:termSetId="fd0a169c-3a83-48a6-911e-955acb039007" ma:anchorId="00000000-0000-0000-0000-000000000000" ma:open="false" ma:isKeyword="false">
      <xsd:complexType>
        <xsd:sequence>
          <xsd:element ref="pc:Terms" minOccurs="0" maxOccurs="1"/>
        </xsd:sequence>
      </xsd:complexType>
    </xsd:element>
    <xsd:element name="SharedWithUsers" ma:index="25"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hidden="true" ma:internalName="SharedWithDetails" ma:readOnly="true">
      <xsd:simpleType>
        <xsd:restriction base="dms:Note"/>
      </xsd:simpleType>
    </xsd:element>
    <xsd:element name="TaxCatchAll" ma:index="28" nillable="true" ma:displayName="Taxonomy Catch All Column" ma:hidden="true" ma:list="{60328a2e-a6fc-46bc-85f2-f7ede3b2d59d}" ma:internalName="TaxCatchAll" ma:readOnly="false" ma:showField="CatchAllData" ma:web="8ee236d5-adf9-4669-bc8d-fd0a2acf39f2">
      <xsd:complexType>
        <xsd:complexContent>
          <xsd:extension base="dms:MultiChoiceLookup">
            <xsd:sequence>
              <xsd:element name="Value" type="dms:Lookup" maxOccurs="unbounded" minOccurs="0" nillable="true"/>
            </xsd:sequence>
          </xsd:extension>
        </xsd:complexContent>
      </xsd:complexType>
    </xsd:element>
    <xsd:element name="j5c7243103eb4a8f8bdb102a5810412a" ma:index="30" nillable="true" ma:taxonomy="true" ma:internalName="j5c7243103eb4a8f8bdb102a5810412a" ma:taxonomyFieldName="Activity_x0020_Name" ma:displayName="Activity Name" ma:readOnly="false" ma:default="4;#Procedures|7a99af0c-41b9-4c5f-9319-c27778e0d1bf" ma:fieldId="{35c72431-03eb-4a8f-8bdb-102a5810412a}" ma:sspId="645f8d4e-8f3a-4e65-808f-0c8f2d6bd45a" ma:termSetId="6d61d290-63e6-4191-96d4-bb0f69ce25d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a6b1a6-24c7-488c-be9e-fafaaffb0a4a" elementFormDefault="qualified">
    <xsd:import namespace="http://schemas.microsoft.com/office/2006/documentManagement/types"/>
    <xsd:import namespace="http://schemas.microsoft.com/office/infopath/2007/PartnerControls"/>
    <xsd:element name="Status" ma:index="4" ma:displayName="Status" ma:default="Active" ma:format="Dropdown" ma:internalName="Status" ma:readOnly="false">
      <xsd:simpleType>
        <xsd:restriction base="dms:Choice">
          <xsd:enumeration value="Active"/>
          <xsd:enumeration value="Archive"/>
        </xsd:restriction>
      </xsd:simpleType>
    </xsd:element>
    <xsd:element name="Stage" ma:index="9" nillable="true" ma:displayName="Stage" ma:description="Stage of assessment process" ma:format="Dropdown" ma:internalName="Stage" ma:readOnly="false">
      <xsd:simpleType>
        <xsd:restriction base="dms:Text">
          <xsd:maxLength value="255"/>
        </xsd:restriction>
      </xsd:simpleType>
    </xsd:element>
    <xsd:element name="AssessmentStage" ma:index="10" nillable="true" ma:displayName="Assessment Stage" ma:format="Dropdown" ma:internalName="AssessmentStage" ma:readOnly="false">
      <xsd:simpleType>
        <xsd:restriction base="dms:Choice">
          <xsd:enumeration value="1. Scoping"/>
          <xsd:enumeration value="2. Preliminary assessment"/>
          <xsd:enumeration value="3. Substantive assessment"/>
          <xsd:enumeration value="4. Commission"/>
          <xsd:enumeration value="5. Post Commission"/>
        </xsd:restriction>
      </xsd:simpleType>
    </xsd:element>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b5d51dfbd3b413b97662870b96a3c3a xmlns="8ee236d5-adf9-4669-bc8d-fd0a2acf39f2">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ef49dfe0-41b2-40f5-a3cf-a92f3afbbc2f</TermId>
        </TermInfo>
      </Terms>
    </cb5d51dfbd3b413b97662870b96a3c3a>
    <hd7187da78dc4a4b9752422b330b3ec6 xmlns="8ee236d5-adf9-4669-bc8d-fd0a2acf39f2">
      <Terms xmlns="http://schemas.microsoft.com/office/infopath/2007/PartnerControls">
        <TermInfo xmlns="http://schemas.microsoft.com/office/infopath/2007/PartnerControls">
          <TermName xmlns="http://schemas.microsoft.com/office/infopath/2007/PartnerControls">Re-registrations</TermName>
          <TermId xmlns="http://schemas.microsoft.com/office/infopath/2007/PartnerControls">037679b6-9587-482e-813b-7fe5ae55a855</TermId>
        </TermInfo>
      </Terms>
    </hd7187da78dc4a4b9752422b330b3ec6>
    <Status xmlns="fea6b1a6-24c7-488c-be9e-fafaaffb0a4a">Active</Status>
    <j5c7243103eb4a8f8bdb102a5810412a xmlns="8ee236d5-adf9-4669-bc8d-fd0a2acf39f2">
      <Terms xmlns="http://schemas.microsoft.com/office/infopath/2007/PartnerControls">
        <TermInfo xmlns="http://schemas.microsoft.com/office/infopath/2007/PartnerControls">
          <TermName xmlns="http://schemas.microsoft.com/office/infopath/2007/PartnerControls">Meetings and Forums (Informal/Low Level)</TermName>
          <TermId xmlns="http://schemas.microsoft.com/office/infopath/2007/PartnerControls">7ad3f5d6-9c10-41e9-85ab-98a0ccea9746</TermId>
        </TermInfo>
      </Terms>
    </j5c7243103eb4a8f8bdb102a5810412a>
    <VersionNumber xmlns="8ee236d5-adf9-4669-bc8d-fd0a2acf39f2" xsi:nil="true"/>
    <lf00f7cae6154b588c712167af0e92c2 xmlns="8ee236d5-adf9-4669-bc8d-fd0a2acf39f2">
      <Terms xmlns="http://schemas.microsoft.com/office/infopath/2007/PartnerControls">
        <TermInfo xmlns="http://schemas.microsoft.com/office/infopath/2007/PartnerControls">
          <TermName xmlns="http://schemas.microsoft.com/office/infopath/2007/PartnerControls">Application Form</TermName>
          <TermId xmlns="http://schemas.microsoft.com/office/infopath/2007/PartnerControls">6404003b-1eda-4c1f-8efd-9eb870afd3e2</TermId>
        </TermInfo>
      </Terms>
    </lf00f7cae6154b588c712167af0e92c2>
    <e898a4af7be44f7da08b37504ccad0e3 xmlns="8ee236d5-adf9-4669-bc8d-fd0a2acf39f2">
      <Terms xmlns="http://schemas.microsoft.com/office/infopath/2007/PartnerControls">
        <TermInfo xmlns="http://schemas.microsoft.com/office/infopath/2007/PartnerControls">
          <TermName xmlns="http://schemas.microsoft.com/office/infopath/2007/PartnerControls">Re-registration</TermName>
          <TermId xmlns="http://schemas.microsoft.com/office/infopath/2007/PartnerControls">d3246255-ba21-47b0-8cef-d7b1dda129e4</TermId>
        </TermInfo>
      </Terms>
    </e898a4af7be44f7da08b37504ccad0e3>
    <TaxCatchAll xmlns="8ee236d5-adf9-4669-bc8d-fd0a2acf39f2">
      <Value>67</Value>
      <Value>63</Value>
      <Value>3</Value>
      <Value>2</Value>
      <Value>18</Value>
      <Value>68</Value>
    </TaxCatchAll>
    <p2841a2f4f0e46edb9ade446fe7c03eb xmlns="8ee236d5-adf9-4669-bc8d-fd0a2acf39f2">
      <Terms xmlns="http://schemas.microsoft.com/office/infopath/2007/PartnerControls">
        <TermInfo xmlns="http://schemas.microsoft.com/office/infopath/2007/PartnerControls">
          <TermName xmlns="http://schemas.microsoft.com/office/infopath/2007/PartnerControls">Compliance Management</TermName>
          <TermId xmlns="http://schemas.microsoft.com/office/infopath/2007/PartnerControls">90c365da-8ccb-4af5-9c17-0bff7da425b7</TermId>
        </TermInfo>
      </Terms>
    </p2841a2f4f0e46edb9ade446fe7c03eb>
    <Stage xmlns="fea6b1a6-24c7-488c-be9e-fafaaffb0a4a" xsi:nil="true"/>
    <AssessmentStage xmlns="fea6b1a6-24c7-488c-be9e-fafaaffb0a4a">1. Scoping</AssessmentStage>
  </documentManagement>
</p:properties>
</file>

<file path=customXml/itemProps1.xml><?xml version="1.0" encoding="utf-8"?>
<ds:datastoreItem xmlns:ds="http://schemas.openxmlformats.org/officeDocument/2006/customXml" ds:itemID="{B9D36BF5-CBC9-42ED-B066-FC715470D5AE}">
  <ds:schemaRefs>
    <ds:schemaRef ds:uri="http://schemas.microsoft.com/sharepoint/v3/contenttype/forms"/>
  </ds:schemaRefs>
</ds:datastoreItem>
</file>

<file path=customXml/itemProps2.xml><?xml version="1.0" encoding="utf-8"?>
<ds:datastoreItem xmlns:ds="http://schemas.openxmlformats.org/officeDocument/2006/customXml" ds:itemID="{BD0EDF1F-5579-4298-A5AA-38EC9A7B2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236d5-adf9-4669-bc8d-fd0a2acf39f2"/>
    <ds:schemaRef ds:uri="fea6b1a6-24c7-488c-be9e-fafaaffb0a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7BBA75-984D-4063-9FEE-C21E1CB4059E}">
  <ds:schemaRefs>
    <ds:schemaRef ds:uri="http://schemas.microsoft.com/office/2006/metadata/properties"/>
    <ds:schemaRef ds:uri="http://schemas.openxmlformats.org/package/2006/metadata/core-properties"/>
    <ds:schemaRef ds:uri="http://purl.org/dc/terms/"/>
    <ds:schemaRef ds:uri="http://www.w3.org/XML/1998/namespace"/>
    <ds:schemaRef ds:uri="http://schemas.microsoft.com/office/infopath/2007/PartnerControls"/>
    <ds:schemaRef ds:uri="http://purl.org/dc/elements/1.1/"/>
    <ds:schemaRef ds:uri="8ee236d5-adf9-4669-bc8d-fd0a2acf39f2"/>
    <ds:schemaRef ds:uri="http://schemas.microsoft.com/office/2006/documentManagement/types"/>
    <ds:schemaRef ds:uri="fea6b1a6-24c7-488c-be9e-fafaaffb0a4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Screenshot</vt:lpstr>
      <vt:lpstr>Instructions</vt:lpstr>
      <vt:lpstr>1. Provider Details</vt:lpstr>
      <vt:lpstr>2. Profit &amp; Loss</vt:lpstr>
      <vt:lpstr>3. Balance Sheet</vt:lpstr>
      <vt:lpstr>4. Cash Flow</vt:lpstr>
      <vt:lpstr>5. Capital Expenditure</vt:lpstr>
      <vt:lpstr>6. Staff</vt:lpstr>
      <vt:lpstr>7a. Students &amp; Fees (Semester)</vt:lpstr>
      <vt:lpstr>7b. Students &amp; Fees (Trimester)</vt:lpstr>
      <vt:lpstr>Selections</vt:lpstr>
      <vt:lpstr>'7b. Students &amp; Fees (Trimester)'!Print_Area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Provider Financial Forecast template</dc:title>
  <dc:subject/>
  <dc:creator>Messerschmidt, Carl</dc:creator>
  <cp:keywords>[SEC=OFFICIAL:Sensitive]</cp:keywords>
  <dc:description/>
  <cp:lastModifiedBy>Tom Hewitt-McManus</cp:lastModifiedBy>
  <cp:revision/>
  <dcterms:created xsi:type="dcterms:W3CDTF">2018-05-10T03:58:17Z</dcterms:created>
  <dcterms:modified xsi:type="dcterms:W3CDTF">2024-08-05T04:58:48Z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0x0101005B1D5B512C2C164FA336B6326E825D1B</vt:lpwstr>
  </property>
  <property fmtid="{D5CDD505-2E9C-101B-9397-08002B2CF9AE}" pid="3" name="RecordType">
    <vt:lpwstr>63;#Application Form|6404003b-1eda-4c1f-8efd-9eb870afd3e2</vt:lpwstr>
  </property>
  <property fmtid="{D5CDD505-2E9C-101B-9397-08002B2CF9AE}" pid="4" name="Activity Name">
    <vt:lpwstr>2;#Meetings and Forums (Informal/Low Level)|7ad3f5d6-9c10-41e9-85ab-98a0ccea9746</vt:lpwstr>
  </property>
  <property fmtid="{D5CDD505-2E9C-101B-9397-08002B2CF9AE}" pid="5" name="Team">
    <vt:lpwstr>67;#Re-registrations|037679b6-9587-482e-813b-7fe5ae55a855</vt:lpwstr>
  </property>
  <property fmtid="{D5CDD505-2E9C-101B-9397-08002B2CF9AE}" pid="6" name="ResourcesType">
    <vt:lpwstr>18;#Template|ef49dfe0-41b2-40f5-a3cf-a92f3afbbc2f</vt:lpwstr>
  </property>
  <property fmtid="{D5CDD505-2E9C-101B-9397-08002B2CF9AE}" pid="7" name="Function Name">
    <vt:lpwstr>3;#Compliance Management|90c365da-8ccb-4af5-9c17-0bff7da425b7</vt:lpwstr>
  </property>
  <property fmtid="{D5CDD505-2E9C-101B-9397-08002B2CF9AE}" pid="8" name="RegulatoryFramework">
    <vt:lpwstr>1;#TEQSA Act|c0ae60ef-8fb8-4165-94a5-a32a4509684d</vt:lpwstr>
  </property>
  <property fmtid="{D5CDD505-2E9C-101B-9397-08002B2CF9AE}" pid="9" name="AssessmentType">
    <vt:lpwstr>68;#Re-registration|d3246255-ba21-47b0-8cef-d7b1dda129e4</vt:lpwstr>
  </property>
  <property fmtid="{D5CDD505-2E9C-101B-9397-08002B2CF9AE}" pid="10" name="_ExtendedDescription">
    <vt:lpwstr/>
  </property>
  <property fmtid="{D5CDD505-2E9C-101B-9397-08002B2CF9AE}" pid="11" name="b5596d0d82aa41ef8dc840aa94330964">
    <vt:lpwstr>TEQSA Act|c0ae60ef-8fb8-4165-94a5-a32a4509684d</vt:lpwstr>
  </property>
  <property fmtid="{D5CDD505-2E9C-101B-9397-08002B2CF9AE}" pid="12" name="PM_Namespace">
    <vt:lpwstr>gov.au</vt:lpwstr>
  </property>
  <property fmtid="{D5CDD505-2E9C-101B-9397-08002B2CF9AE}" pid="13" name="PM_Caveats_Count">
    <vt:lpwstr>0</vt:lpwstr>
  </property>
  <property fmtid="{D5CDD505-2E9C-101B-9397-08002B2CF9AE}" pid="14" name="PM_Version">
    <vt:lpwstr>2018.4</vt:lpwstr>
  </property>
  <property fmtid="{D5CDD505-2E9C-101B-9397-08002B2CF9AE}" pid="15" name="PM_Note">
    <vt:lpwstr/>
  </property>
  <property fmtid="{D5CDD505-2E9C-101B-9397-08002B2CF9AE}" pid="16" name="PMHMAC">
    <vt:lpwstr>v=2022.1;a=SHA256;h=0375C8E8FE728D30B511DB10FB34460AC1BB52ECCE0B1A4F0E2586431B6D881E</vt:lpwstr>
  </property>
  <property fmtid="{D5CDD505-2E9C-101B-9397-08002B2CF9AE}" pid="17" name="PM_Qualifier">
    <vt:lpwstr/>
  </property>
  <property fmtid="{D5CDD505-2E9C-101B-9397-08002B2CF9AE}" pid="18" name="PM_SecurityClassification">
    <vt:lpwstr>OFFICIAL:Sensitive</vt:lpwstr>
  </property>
  <property fmtid="{D5CDD505-2E9C-101B-9397-08002B2CF9AE}" pid="19" name="PM_ProtectiveMarkingValue_Header">
    <vt:lpwstr>OFFICIAL: Sensitive</vt:lpwstr>
  </property>
  <property fmtid="{D5CDD505-2E9C-101B-9397-08002B2CF9AE}" pid="20" name="PM_OriginationTimeStamp">
    <vt:lpwstr>2024-02-06T05:14:58Z</vt:lpwstr>
  </property>
  <property fmtid="{D5CDD505-2E9C-101B-9397-08002B2CF9AE}" pid="21" name="PM_Markers">
    <vt:lpwstr/>
  </property>
  <property fmtid="{D5CDD505-2E9C-101B-9397-08002B2CF9AE}" pid="22" name="PM_InsertionValue">
    <vt:lpwstr>OFFICIAL: Sensitive</vt:lpwstr>
  </property>
  <property fmtid="{D5CDD505-2E9C-101B-9397-08002B2CF9AE}" pid="23" name="PM_Originator_Hash_SHA1">
    <vt:lpwstr>62651C896F027337B0917591A88E0831BADB0F30</vt:lpwstr>
  </property>
  <property fmtid="{D5CDD505-2E9C-101B-9397-08002B2CF9AE}" pid="24" name="PM_DisplayValueSecClassificationWithQualifier">
    <vt:lpwstr>OFFICIAL: Sensitive</vt:lpwstr>
  </property>
  <property fmtid="{D5CDD505-2E9C-101B-9397-08002B2CF9AE}" pid="25" name="PM_Originating_FileId">
    <vt:lpwstr>B2201569F70841FFB265741CE7BF4B3D</vt:lpwstr>
  </property>
  <property fmtid="{D5CDD505-2E9C-101B-9397-08002B2CF9AE}" pid="26" name="PM_ProtectiveMarkingValue_Footer">
    <vt:lpwstr>OFFICIAL: Sensitive</vt:lpwstr>
  </property>
  <property fmtid="{D5CDD505-2E9C-101B-9397-08002B2CF9AE}" pid="27" name="PM_ProtectiveMarkingImage_Header">
    <vt:lpwstr>C:\Program Files\Common Files\janusNET Shared\janusSEAL\Images\DocumentSlashBlue.png</vt:lpwstr>
  </property>
  <property fmtid="{D5CDD505-2E9C-101B-9397-08002B2CF9AE}" pid="28" name="PM_ProtectiveMarkingImage_Footer">
    <vt:lpwstr>C:\Program Files\Common Files\janusNET Shared\janusSEAL\Images\DocumentSlashBlue.png</vt:lpwstr>
  </property>
  <property fmtid="{D5CDD505-2E9C-101B-9397-08002B2CF9AE}" pid="29" name="PM_Display">
    <vt:lpwstr>OFFICIAL: Sensitive</vt:lpwstr>
  </property>
  <property fmtid="{D5CDD505-2E9C-101B-9397-08002B2CF9AE}" pid="30" name="PM_OriginatorUserAccountName_SHA256">
    <vt:lpwstr>CFBE9EA95CBB88E2F7B8752707BAE6AEB1998AE5520D6094ECCC44AD28AAD5C8</vt:lpwstr>
  </property>
  <property fmtid="{D5CDD505-2E9C-101B-9397-08002B2CF9AE}" pid="31" name="PM_OriginatorDomainName_SHA256">
    <vt:lpwstr>0C3D4C92EC8F38444BA78741E5B5836F9817C3740155E164E6696E5C1131B3E3</vt:lpwstr>
  </property>
  <property fmtid="{D5CDD505-2E9C-101B-9397-08002B2CF9AE}" pid="32" name="PMUuid">
    <vt:lpwstr>v=2022.2;d=gov.au;g=ABA70C08-925C-5FA3-8765-3178156983AC</vt:lpwstr>
  </property>
  <property fmtid="{D5CDD505-2E9C-101B-9397-08002B2CF9AE}" pid="33" name="PM_Hash_Version">
    <vt:lpwstr>2022.1</vt:lpwstr>
  </property>
  <property fmtid="{D5CDD505-2E9C-101B-9397-08002B2CF9AE}" pid="34" name="PM_Hash_Salt_Prev">
    <vt:lpwstr>1D6844EA4FA1AF34E608A280D4529DDE</vt:lpwstr>
  </property>
  <property fmtid="{D5CDD505-2E9C-101B-9397-08002B2CF9AE}" pid="35" name="PM_Hash_Salt">
    <vt:lpwstr>03086E2DCE4DE63A9A138753BEC2B915</vt:lpwstr>
  </property>
  <property fmtid="{D5CDD505-2E9C-101B-9397-08002B2CF9AE}" pid="36" name="PM_Hash_SHA1">
    <vt:lpwstr>1BD05FA06EEC8CDB93BE753C2B99D770D651C8AF</vt:lpwstr>
  </property>
  <property fmtid="{D5CDD505-2E9C-101B-9397-08002B2CF9AE}" pid="37" name="PM_PrintOutPlacement_XLS">
    <vt:lpwstr/>
  </property>
  <property fmtid="{D5CDD505-2E9C-101B-9397-08002B2CF9AE}" pid="38" name="PM_SecurityClassification_Prev">
    <vt:lpwstr>OFFICIAL:Sensitive</vt:lpwstr>
  </property>
  <property fmtid="{D5CDD505-2E9C-101B-9397-08002B2CF9AE}" pid="39" name="PM_Qualifier_Prev">
    <vt:lpwstr/>
  </property>
</Properties>
</file>